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0.221\tender_kom\ЗАКУПКИ\Тюльпан\СС + ОПС (слаботочные сети охранно-пожарная сигнализация)\"/>
    </mc:Choice>
  </mc:AlternateContent>
  <xr:revisionPtr revIDLastSave="0" documentId="13_ncr:1_{C45CD931-3714-49D0-B2B8-2773B5947931}" xr6:coauthVersionLast="47" xr6:coauthVersionMax="47" xr10:uidLastSave="{00000000-0000-0000-0000-000000000000}"/>
  <bookViews>
    <workbookView xWindow="-120" yWindow="-120" windowWidth="29040" windowHeight="15840" tabRatio="871" activeTab="1" xr2:uid="{00000000-000D-0000-FFFF-FFFF00000000}"/>
  </bookViews>
  <sheets>
    <sheet name="СС - РД" sheetId="35" r:id="rId1"/>
    <sheet name="ОПС - РД" sheetId="34" r:id="rId2"/>
  </sheets>
  <definedNames>
    <definedName name="_xlnm.Print_Area" localSheetId="1">'ОПС - РД'!$A$1:$H$60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0" i="35" l="1"/>
  <c r="G150" i="35"/>
  <c r="B8" i="35"/>
  <c r="C8" i="35" s="1"/>
  <c r="D8" i="35" s="1"/>
  <c r="H11" i="34" l="1"/>
  <c r="H12" i="34"/>
  <c r="H14" i="34"/>
  <c r="H15" i="34"/>
  <c r="H17" i="34"/>
  <c r="H18" i="34"/>
  <c r="H19" i="34"/>
  <c r="H21" i="34"/>
  <c r="H24" i="34"/>
  <c r="H25" i="34"/>
  <c r="H26" i="34"/>
  <c r="H27" i="34"/>
  <c r="H28" i="34"/>
  <c r="H29" i="34"/>
  <c r="H31" i="34"/>
  <c r="H32" i="34"/>
  <c r="H33" i="34"/>
  <c r="H34" i="34"/>
  <c r="H35" i="34"/>
  <c r="H36" i="34"/>
  <c r="H37" i="34"/>
  <c r="H38" i="34"/>
  <c r="H40" i="34"/>
  <c r="G11" i="34"/>
  <c r="G12" i="34"/>
  <c r="G14" i="34"/>
  <c r="G15" i="34"/>
  <c r="G17" i="34"/>
  <c r="G18" i="34"/>
  <c r="G19" i="34"/>
  <c r="G21" i="34"/>
  <c r="G24" i="34"/>
  <c r="G25" i="34"/>
  <c r="G26" i="34"/>
  <c r="G27" i="34"/>
  <c r="G28" i="34"/>
  <c r="G29" i="34"/>
  <c r="G31" i="34"/>
  <c r="G32" i="34"/>
  <c r="G33" i="34"/>
  <c r="G34" i="34"/>
  <c r="G35" i="34"/>
  <c r="G36" i="34"/>
  <c r="G37" i="34"/>
  <c r="G38" i="34"/>
  <c r="G40" i="34"/>
  <c r="H10" i="34"/>
  <c r="G10" i="34"/>
  <c r="H11" i="35"/>
  <c r="H12" i="35"/>
  <c r="H13" i="35"/>
  <c r="H14" i="35"/>
  <c r="H15" i="35"/>
  <c r="H16" i="35"/>
  <c r="H17" i="35"/>
  <c r="H18" i="35"/>
  <c r="H19" i="35"/>
  <c r="H20" i="35"/>
  <c r="H21" i="35"/>
  <c r="H22" i="35"/>
  <c r="H23" i="35"/>
  <c r="H24" i="35"/>
  <c r="H25" i="35"/>
  <c r="H26" i="35"/>
  <c r="H27" i="35"/>
  <c r="H28" i="35"/>
  <c r="H29" i="35"/>
  <c r="H30" i="35"/>
  <c r="H33" i="35"/>
  <c r="H35" i="35"/>
  <c r="H36" i="35"/>
  <c r="H37" i="35"/>
  <c r="H39" i="35"/>
  <c r="H40" i="35"/>
  <c r="H41" i="35"/>
  <c r="H42" i="35"/>
  <c r="H43" i="35"/>
  <c r="H45" i="35"/>
  <c r="H46" i="35"/>
  <c r="H47" i="35"/>
  <c r="H48" i="35"/>
  <c r="H50" i="35"/>
  <c r="H51" i="35"/>
  <c r="H52" i="35"/>
  <c r="H53" i="35"/>
  <c r="H60" i="35"/>
  <c r="H61" i="35"/>
  <c r="H62" i="35"/>
  <c r="H63" i="35"/>
  <c r="H64" i="35"/>
  <c r="H65" i="35"/>
  <c r="H66" i="35"/>
  <c r="H67" i="35"/>
  <c r="H69" i="35"/>
  <c r="H70" i="35"/>
  <c r="H71" i="35"/>
  <c r="H73" i="35"/>
  <c r="H75" i="35"/>
  <c r="H76" i="35"/>
  <c r="H78" i="35"/>
  <c r="H79" i="35"/>
  <c r="H80" i="35"/>
  <c r="H81" i="35"/>
  <c r="H82" i="35"/>
  <c r="H83" i="35"/>
  <c r="H84" i="35"/>
  <c r="H85" i="35"/>
  <c r="H86" i="35"/>
  <c r="H87" i="35"/>
  <c r="H88" i="35"/>
  <c r="H89" i="35"/>
  <c r="H90" i="35"/>
  <c r="H91" i="35"/>
  <c r="H92" i="35"/>
  <c r="H93" i="35"/>
  <c r="H94" i="35"/>
  <c r="H95" i="35"/>
  <c r="H96" i="35"/>
  <c r="H97" i="35"/>
  <c r="H98" i="35"/>
  <c r="H99" i="35"/>
  <c r="H100" i="35"/>
  <c r="H101" i="35"/>
  <c r="H102" i="35"/>
  <c r="H103" i="35"/>
  <c r="H104" i="35"/>
  <c r="H105" i="35"/>
  <c r="H106" i="35"/>
  <c r="H107" i="35"/>
  <c r="H112" i="35"/>
  <c r="H113" i="35"/>
  <c r="H114" i="35"/>
  <c r="H115" i="35"/>
  <c r="H117" i="35"/>
  <c r="H118" i="35"/>
  <c r="H119" i="35"/>
  <c r="H120" i="35"/>
  <c r="H121" i="35"/>
  <c r="H122" i="35"/>
  <c r="H123" i="35"/>
  <c r="H124" i="35"/>
  <c r="H125" i="35"/>
  <c r="H126" i="35"/>
  <c r="H127" i="35"/>
  <c r="H128" i="35"/>
  <c r="H129" i="35"/>
  <c r="H130" i="35"/>
  <c r="H131" i="35"/>
  <c r="H132" i="35"/>
  <c r="H133" i="35"/>
  <c r="H134" i="35"/>
  <c r="H135" i="35"/>
  <c r="H140" i="35"/>
  <c r="H141" i="35"/>
  <c r="H142" i="35"/>
  <c r="H143" i="35"/>
  <c r="H144" i="35"/>
  <c r="H145" i="35"/>
  <c r="H146" i="35"/>
  <c r="H147" i="35"/>
  <c r="H148" i="35"/>
  <c r="H149" i="35"/>
  <c r="G11" i="35"/>
  <c r="G12" i="35"/>
  <c r="G13" i="35"/>
  <c r="G14" i="35"/>
  <c r="G15" i="35"/>
  <c r="G16" i="35"/>
  <c r="G17" i="35"/>
  <c r="G18" i="35"/>
  <c r="G19" i="35"/>
  <c r="G20" i="35"/>
  <c r="G21" i="35"/>
  <c r="G22" i="35"/>
  <c r="G23" i="35"/>
  <c r="G24" i="35"/>
  <c r="G25" i="35"/>
  <c r="G26" i="35"/>
  <c r="G27" i="35"/>
  <c r="G28" i="35"/>
  <c r="G29" i="35"/>
  <c r="G30" i="35"/>
  <c r="G33" i="35"/>
  <c r="G35" i="35"/>
  <c r="G36" i="35"/>
  <c r="G37" i="35"/>
  <c r="G39" i="35"/>
  <c r="G40" i="35"/>
  <c r="G41" i="35"/>
  <c r="G42" i="35"/>
  <c r="G43" i="35"/>
  <c r="G45" i="35"/>
  <c r="G46" i="35"/>
  <c r="G47" i="35"/>
  <c r="G48" i="35"/>
  <c r="G50" i="35"/>
  <c r="G51" i="35"/>
  <c r="G52" i="35"/>
  <c r="G53" i="35"/>
  <c r="G60" i="35"/>
  <c r="G61" i="35"/>
  <c r="G62" i="35"/>
  <c r="G63" i="35"/>
  <c r="G64" i="35"/>
  <c r="G65" i="35"/>
  <c r="G66" i="35"/>
  <c r="G67" i="35"/>
  <c r="G69" i="35"/>
  <c r="G70" i="35"/>
  <c r="G71" i="35"/>
  <c r="G73" i="35"/>
  <c r="G75" i="35"/>
  <c r="G76" i="35"/>
  <c r="G78" i="35"/>
  <c r="G79" i="35"/>
  <c r="G80" i="35"/>
  <c r="G81" i="35"/>
  <c r="G82" i="35"/>
  <c r="G83" i="35"/>
  <c r="G84" i="35"/>
  <c r="G85" i="35"/>
  <c r="G86" i="35"/>
  <c r="G87" i="35"/>
  <c r="G88" i="35"/>
  <c r="G89" i="35"/>
  <c r="G90" i="35"/>
  <c r="G91" i="35"/>
  <c r="G92" i="35"/>
  <c r="G93" i="35"/>
  <c r="G94" i="35"/>
  <c r="G95" i="35"/>
  <c r="G96" i="35"/>
  <c r="G97" i="35"/>
  <c r="G98" i="35"/>
  <c r="G99" i="35"/>
  <c r="G100" i="35"/>
  <c r="G101" i="35"/>
  <c r="G102" i="35"/>
  <c r="G103" i="35"/>
  <c r="G104" i="35"/>
  <c r="G105" i="35"/>
  <c r="G106" i="35"/>
  <c r="G107" i="35"/>
  <c r="G112" i="35"/>
  <c r="G113" i="35"/>
  <c r="G114" i="35"/>
  <c r="G115" i="35"/>
  <c r="G117" i="35"/>
  <c r="G118" i="35"/>
  <c r="G119" i="35"/>
  <c r="G120" i="35"/>
  <c r="G121" i="35"/>
  <c r="G122" i="35"/>
  <c r="G123" i="35"/>
  <c r="G124" i="35"/>
  <c r="G125" i="35"/>
  <c r="G126" i="35"/>
  <c r="G127" i="35"/>
  <c r="G128" i="35"/>
  <c r="G129" i="35"/>
  <c r="G130" i="35"/>
  <c r="G131" i="35"/>
  <c r="G132" i="35"/>
  <c r="G133" i="35"/>
  <c r="G134" i="35"/>
  <c r="G135" i="35"/>
  <c r="G140" i="35"/>
  <c r="G141" i="35"/>
  <c r="G142" i="35"/>
  <c r="G143" i="35"/>
  <c r="G144" i="35"/>
  <c r="G145" i="35"/>
  <c r="G146" i="35"/>
  <c r="G147" i="35"/>
  <c r="G148" i="35"/>
  <c r="G149" i="35"/>
  <c r="H10" i="35"/>
  <c r="G10" i="35"/>
  <c r="D30" i="34" l="1"/>
  <c r="D23" i="34"/>
  <c r="D22" i="34"/>
  <c r="B8" i="34"/>
  <c r="C8" i="34" s="1"/>
  <c r="D8" i="34" s="1"/>
  <c r="D150" i="35"/>
  <c r="D139" i="35"/>
  <c r="D138" i="35"/>
  <c r="D137" i="35"/>
  <c r="D136" i="35"/>
  <c r="D111" i="35"/>
  <c r="D110" i="35"/>
  <c r="D109" i="35"/>
  <c r="D108" i="35"/>
  <c r="D74" i="35"/>
  <c r="D72" i="35"/>
  <c r="D68" i="35"/>
  <c r="D58" i="35"/>
  <c r="D57" i="35"/>
  <c r="D56" i="35"/>
  <c r="D55" i="35"/>
  <c r="D49" i="35"/>
  <c r="D34" i="35"/>
  <c r="D32" i="35"/>
  <c r="D31" i="35"/>
  <c r="H55" i="35" l="1"/>
  <c r="G55" i="35"/>
  <c r="H109" i="35"/>
  <c r="G109" i="35"/>
  <c r="G22" i="34"/>
  <c r="H22" i="34"/>
  <c r="H31" i="35"/>
  <c r="G31" i="35"/>
  <c r="H68" i="35"/>
  <c r="G68" i="35"/>
  <c r="G137" i="35"/>
  <c r="H137" i="35"/>
  <c r="H32" i="35"/>
  <c r="G32" i="35"/>
  <c r="H72" i="35"/>
  <c r="G72" i="35"/>
  <c r="H110" i="35"/>
  <c r="G110" i="35"/>
  <c r="H57" i="35"/>
  <c r="G57" i="35"/>
  <c r="H74" i="35"/>
  <c r="G74" i="35"/>
  <c r="H111" i="35"/>
  <c r="G111" i="35"/>
  <c r="H139" i="35"/>
  <c r="G139" i="35"/>
  <c r="G23" i="34"/>
  <c r="H23" i="34"/>
  <c r="H56" i="35"/>
  <c r="G56" i="35"/>
  <c r="H138" i="35"/>
  <c r="G138" i="35"/>
  <c r="G34" i="35"/>
  <c r="H34" i="35"/>
  <c r="H49" i="35"/>
  <c r="G49" i="35"/>
  <c r="G58" i="35"/>
  <c r="H58" i="35"/>
  <c r="H108" i="35"/>
  <c r="G108" i="35"/>
  <c r="H136" i="35"/>
  <c r="G136" i="35"/>
  <c r="G30" i="34"/>
  <c r="H30" i="34"/>
  <c r="G154" i="35" l="1"/>
  <c r="H154" i="35"/>
  <c r="H44" i="34"/>
  <c r="G44" i="34"/>
  <c r="H45" i="34" s="1"/>
  <c r="H155" i="3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4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Отправила запрос в компанию ОТЗВУК 03.02.2022</t>
        </r>
      </text>
    </comment>
  </commentList>
</comments>
</file>

<file path=xl/sharedStrings.xml><?xml version="1.0" encoding="utf-8"?>
<sst xmlns="http://schemas.openxmlformats.org/spreadsheetml/2006/main" count="425" uniqueCount="218">
  <si>
    <t>№ пп</t>
  </si>
  <si>
    <t>Наименование</t>
  </si>
  <si>
    <t>Ед. изм.</t>
  </si>
  <si>
    <t>Кол.
на ед./
всего</t>
  </si>
  <si>
    <t>шт</t>
  </si>
  <si>
    <t>шт.</t>
  </si>
  <si>
    <t>м</t>
  </si>
  <si>
    <t>№ п/п</t>
  </si>
  <si>
    <t>Расходные материалы</t>
  </si>
  <si>
    <t>Кол-во</t>
  </si>
  <si>
    <t>уп</t>
  </si>
  <si>
    <t>к-т</t>
  </si>
  <si>
    <t>Наименование работ</t>
  </si>
  <si>
    <t>Раздел 1. Извещатели</t>
  </si>
  <si>
    <t>Извещатель пожарный дымовой адресно-аналоговый ИП 212-64 прот. R3</t>
  </si>
  <si>
    <t>Извещатель пожарный ручной адресный ИПР 513-11 прот. R3</t>
  </si>
  <si>
    <t>Раздел 2. Оповещатели</t>
  </si>
  <si>
    <t>Оповещатель охранно-пожарный световой адресный ОПОП 1-R3</t>
  </si>
  <si>
    <t>Раздел 3. Исполнительные устройства</t>
  </si>
  <si>
    <t xml:space="preserve">Раздел 4. Огнестойкая кабельная линия </t>
  </si>
  <si>
    <t>Кабель КПСнг(А)-FRLS 1х2х0,35</t>
  </si>
  <si>
    <t>Металлический кабельный канал ККМОМ 25х25</t>
  </si>
  <si>
    <t>Металлический кабельный канал ККМОМ 40х30</t>
  </si>
  <si>
    <t>Скоба двухлапковая под анкер 48-50 мм</t>
  </si>
  <si>
    <t>Раздел 5. Разное</t>
  </si>
  <si>
    <t>Изолятор шлейфа  ИЗ-1 прот. R3</t>
  </si>
  <si>
    <t>Секция С21-С1: Сети связи</t>
  </si>
  <si>
    <t xml:space="preserve">Шкаф телекоммуникационный напольный 42U (600х800) дверь стекло, ШТ.К-М-42.6.8-1ААА </t>
  </si>
  <si>
    <t xml:space="preserve">Комплект щеточного ввода в шкаф, универсальный КВ-Щ-55.420 </t>
  </si>
  <si>
    <t>Модуль вентиляторный, 3 вентилятора с терморегулятором R-FAN-3T</t>
  </si>
  <si>
    <t>Панель осветительная светодиодная R-LED-220</t>
  </si>
  <si>
    <t>Панель заземления горизонтальная/вертикальная 19" 500 мм / 200 А ПЗ-19-500.200А</t>
  </si>
  <si>
    <t xml:space="preserve">Комплект проводов заземления для шкафа ШТК-М, универсальный ПЗ-ШТ.К-М </t>
  </si>
  <si>
    <t>Блок силовых розеток 10А, БР 16-008</t>
  </si>
  <si>
    <t>Блок розеток Rem-32 с инд., 8 Schuko, 32A, алюм., 19", колодка R-32-8S-I-440-K</t>
  </si>
  <si>
    <t>Комплект монтажный № 2 (винт, шайба, гайка с защелкой), упаковка 50 шт. (уп) КМ-2-50</t>
  </si>
  <si>
    <t>Шнур питания с заземлением IEC 60320 C13/Schuko, 10 А / 250 В (3 × 1,0), длина 3 м R-10-Cord-C13-S-3</t>
  </si>
  <si>
    <t>Шнур питания с заземлением IEC 60320 C13/IEC 60320 C14, 10 А / 250 В (3 × 1,0), длина 1,8 м R-10-Cord-C13-C14-1.8</t>
  </si>
  <si>
    <t>Горизонтальный кабельный органайзер 19" 1U, 6 колец, цвет черный ГКО-1-6-9005</t>
  </si>
  <si>
    <t>Патч панель 19", 1U, 24 порта RJ-45, категория 5е, Dual IDC PP3-19-24-8P8C-C5E-110D</t>
  </si>
  <si>
    <t xml:space="preserve">Управляемый коммутатор 2 уровня, 24х10/100/1000Base-T, 2 порта комбо 10/100/1000BaseT/100/1000BaseX SFP, 2 порта 100/1000BASE-X (SFP), SNR-S2985G-24TC </t>
  </si>
  <si>
    <t>Мини IP-ATC на 20 абонентов, Yeastar S20</t>
  </si>
  <si>
    <t>Патч-корд UTP, Cat.5е, LSZH, 1 м, белый, PC-LPM-UTP-RJ45-RJ45-C5e-1 M-LSZH-WH</t>
  </si>
  <si>
    <t>Патч-корд UTP, Cat.5е, LSZH, 2 м, белый, PC-LPM-UTP-RJ45-RJ45-C5e-2 M-LSZH-WH</t>
  </si>
  <si>
    <t>Модуль SFP оптический, дальность до 20 км (14dB), 1310нм с поддержкой функции DDM, SNR-SFP-LX-20</t>
  </si>
  <si>
    <t>Модуль SFP с интерфейсом RJ45, до 100м, SNR-SFP-T</t>
  </si>
  <si>
    <t>Патч-корд волоконно-оптический SM 9/125, LC/UPC, duplex, LSZH, 2м, FC-D2-9-LC/UR-H-2M-LS ZH-YL</t>
  </si>
  <si>
    <t xml:space="preserve">UPS 600VA Rack Mount, Black, 1U, ИБП CyberPower, OR600ELCDRM1U </t>
  </si>
  <si>
    <t>ITK Кабель связи витая пара U/UTP, кат.5E 4x2х24AWG solid, LSZH нг(А)-LSLTх, 305м, белый, LC1-C5E04-121 ITK</t>
  </si>
  <si>
    <t>Труба гофр.ПВХ d 16 мм с зондом (50 м), CTG20-16-K41-050I</t>
  </si>
  <si>
    <t>Дюбель хомут для круглого кабеля Tech-Krep 11-18мм, белый</t>
  </si>
  <si>
    <t>Труба стальная водогазопроводная 25х3,2мм, ГОСТ 3262-75</t>
  </si>
  <si>
    <t xml:space="preserve">Розетка телефонная+компьютерная RJ11+RJ45 IEK ВЕГА, скрытый монтаж, белый, EIV20-K01-DM </t>
  </si>
  <si>
    <t>Подрозетник для сплошных стен 65х40 мм (с саморезами), UKT10-065-040-000</t>
  </si>
  <si>
    <t xml:space="preserve">Стяжки нейлоновые КСС 3х150 (б), 49393 Fortisflex </t>
  </si>
  <si>
    <t>Оборудование для ЩСС 20-С.1-1.х</t>
  </si>
  <si>
    <t>Слаботочный щит Crosser R-1 (390х340х120) IP31 EKF PROxima</t>
  </si>
  <si>
    <t>Неуправляемый коммутатор уровня 2, 8 портов 10/100/1000Base-T, 2 порта 1000Base-X (SFP), SNR-S1908G-2S</t>
  </si>
  <si>
    <t>Колпачок изолирующий для разъема RJ-45, PVC, серый, CS4-11</t>
  </si>
  <si>
    <t>Разъем UTP RJ-45 для кабеля категории 5е, 8Р8С, CS3-1C5EU</t>
  </si>
  <si>
    <t xml:space="preserve">Конвертер IP/СПВ, 3 программы, 1 программа 30 В, ОТЗВУК ПВ 1U </t>
  </si>
  <si>
    <t>Коробка распределительная КРА-4</t>
  </si>
  <si>
    <t xml:space="preserve">Радиорозетка абонентская РПВ-2 </t>
  </si>
  <si>
    <t xml:space="preserve">Громкоговоритель настенный АСР 03.1.2ИСП.2 </t>
  </si>
  <si>
    <t>Труба ПВХ гибкая гофр. д.16мм</t>
  </si>
  <si>
    <t>Держатель клипса (ПВХ) скоба разъемная 16мм</t>
  </si>
  <si>
    <t>Медиаконвертер WDM 1000Мбит/с 20 км 1310нм SC, MCSFP2-1000-1310-20км-SC</t>
  </si>
  <si>
    <t>Патч-корд UTP, Cat.5е, LSZH, 3 м, белый, PC-LPM-UTP-RJ45-C5e-3 M-LSZH-WH</t>
  </si>
  <si>
    <t>Патч-корд оптический SC(UPC)-LC(UPC), SM, 3м</t>
  </si>
  <si>
    <t>Кабельная продукция:</t>
  </si>
  <si>
    <t>Кабель однопарный магистральный ПРППМ-нгLS 2х1.2</t>
  </si>
  <si>
    <t xml:space="preserve">Кабель однопарный абонентский ПРППМ-нгLS 2х0,9 </t>
  </si>
  <si>
    <t>Кабель для систем проводного вещания 1х2х1,5, КПСВВнг( A)LS 2х1.5</t>
  </si>
  <si>
    <t>Штробление стен помещений для абонентской проводки (с заделкой штробы)</t>
  </si>
  <si>
    <t>Оборудование СОТ</t>
  </si>
  <si>
    <t xml:space="preserve">Уличная IP-камера видеонаблюдения (2,8-12 мм) 2Мп, RVi-1NCT2023 </t>
  </si>
  <si>
    <t xml:space="preserve">Монтажная коробка RVi-MB </t>
  </si>
  <si>
    <t>Сетевой комутатор на 16 портов PoE RVi-NS 1604M, 30W max</t>
  </si>
  <si>
    <t xml:space="preserve">Hyberline Патч панель 19", 1U, 16 портов RJ-45, категория 5e, Dual IDC, ROHS, цвет черный, PP3-19-16-8P8C-C5E-110D </t>
  </si>
  <si>
    <t xml:space="preserve">Hyberline Кабельный органайзер с металлическими кольцами, 19", 1U, CM-1U-ML </t>
  </si>
  <si>
    <t xml:space="preserve">ИБП APC Smart-UPS SC 450 ВА, 230 В - стоечное шасси высотой 1U, SC450RMI1U </t>
  </si>
  <si>
    <t>Кабели и материалы:</t>
  </si>
  <si>
    <t>Кабель витая пара, неэкранированные (U/UTP), категория 5е, 4 пары (24 AWG), одножильные, внешние, LSZH Hyperline серии UUTP4-C5E-S24-OUT-LSZH</t>
  </si>
  <si>
    <t>Патч-корд оптический LC-LC/UPC SM (9/125мкм) simplex (3.0мм) 3м</t>
  </si>
  <si>
    <t xml:space="preserve">Hyperline Патч корд U/UTP, Cat.5e (100% Fluke Component Tested), LSZH, 2 м, черный, PC-LPM-UTP-RJ45-C5e-2M-LSZH-BK </t>
  </si>
  <si>
    <t>Джек RJ45 (8Р8С) 5е</t>
  </si>
  <si>
    <t>Труба индустриальная гофрированная из нераспространяющего горение полиамида, стойкость к ультрафиолету, DN23мм, ПВ-0, с протяжкой PA612329F0</t>
  </si>
  <si>
    <t xml:space="preserve">Держатель DN 23 мм, полиамид, PAS23N </t>
  </si>
  <si>
    <t>Гофрированная труба из ПВХ 20, 91920</t>
  </si>
  <si>
    <t>Держатель, 51020</t>
  </si>
  <si>
    <t>Блок контроля и индикации, Рубеж-БИУ</t>
  </si>
  <si>
    <t>Извещатель охранный магнитоуправляемый адресный, ИО 10220-2</t>
  </si>
  <si>
    <t>Извещатель охранный объемный оптико-электронный адресный, ИО 40920-2</t>
  </si>
  <si>
    <t>Извещатель охранный поверхностный звуковой адресный, ИО 32920-2</t>
  </si>
  <si>
    <t>Щит металлический Щ-ОС1.Х в составе:</t>
  </si>
  <si>
    <t>Прибор приемно-контрольный и управления охранно-пожарный адресный, Рубеж-2ОП прот.R3</t>
  </si>
  <si>
    <t>Источник вторичного электропитания резервированный ИВЭПР 12/3,5 RS-R3 2х7 БР</t>
  </si>
  <si>
    <t>Блок резервного питания, БР-12 исп.2х40</t>
  </si>
  <si>
    <t>Аккумуляторная батарея 7А*ч 12В, DT1207</t>
  </si>
  <si>
    <t>Аккумуляторная батарея 40А*ч 12В, DT1240</t>
  </si>
  <si>
    <t>Навесной шкаф СЕ, 800х600х300 мм, R5CE0863</t>
  </si>
  <si>
    <t>DIN-рейка (35мм)</t>
  </si>
  <si>
    <t>Проходная клемма на 2 проводника AWG 28-16</t>
  </si>
  <si>
    <t>Торцевая крышка для 2-проводных клемм</t>
  </si>
  <si>
    <t>Концевой стопор CLIPFIX 35-5</t>
  </si>
  <si>
    <t>Выключатель автоматический ВА47-29 1P 6А х-ка С</t>
  </si>
  <si>
    <t>Сигнальный индикатор со встроенным диодом 220В</t>
  </si>
  <si>
    <t>Щит металлический Щ-ОС0.Х в составе:</t>
  </si>
  <si>
    <t>Модуль сопряжения МС-Е</t>
  </si>
  <si>
    <t>Навесной шкаф СЕ, 500х400х250 мм, R5CE0549</t>
  </si>
  <si>
    <t>Кабельная продукция, расходные материалы:</t>
  </si>
  <si>
    <t>Кабель 1х2х0,5, КПСЭнг(А)-LS</t>
  </si>
  <si>
    <t>Кабель 2х2х0,5, КПСЭнг(А)-LS</t>
  </si>
  <si>
    <t>Кабель 4х2х0,5, КПСЭнг(А)-LS</t>
  </si>
  <si>
    <t>Труба гофрированная ПВХ d=20мм с зондом IEK, ТУ27.33.14-004-83135016-2017</t>
  </si>
  <si>
    <t>Скоба однолапковая d=20 мм</t>
  </si>
  <si>
    <t>Кабельная проходка, "ОГНЕЗА-ПМ-К", 40/20</t>
  </si>
  <si>
    <t>Бирка маркировочная треугольная 62х62х62х0,8мм (упак. 100шт.), У136</t>
  </si>
  <si>
    <t>Метизы и расходные материалы</t>
  </si>
  <si>
    <t>компл</t>
  </si>
  <si>
    <t>Основное оборудование:</t>
  </si>
  <si>
    <t>Концентратор версии 7.2 в составе:</t>
  </si>
  <si>
    <t>- концентратор ЛНГС.465213.270</t>
  </si>
  <si>
    <t>- сетевой адаптер 220В/+24В 2А</t>
  </si>
  <si>
    <t>- клеммник ЛНГС.465213.270.050</t>
  </si>
  <si>
    <t>- жгут ЛНГС.465213.270.060</t>
  </si>
  <si>
    <t>- держатель ЛНГС.465213.270.002</t>
  </si>
  <si>
    <t>Переговорное устройство АПУ-1Н ЛНГС.465213.300.100</t>
  </si>
  <si>
    <t>Адаптер сухих контактов АСК-16 ЛНГС.468223.121</t>
  </si>
  <si>
    <t>Адаптер телеуправления АТУ8х2 ЛНГС.468223.122</t>
  </si>
  <si>
    <t>Извещатель охранный точечный магнитоконтактный ИО 102-20 Б2М</t>
  </si>
  <si>
    <t>Поплавковый датчик уровня ПДУ-Н601-53</t>
  </si>
  <si>
    <t>Датчик наличия сети ДНС-1 (394)</t>
  </si>
  <si>
    <t>Магнитный пускатель (контактор)</t>
  </si>
  <si>
    <t>Сервисный ключ механика</t>
  </si>
  <si>
    <t>Сервисный ключ оператора</t>
  </si>
  <si>
    <t>Сервисный ключ администратора</t>
  </si>
  <si>
    <t>Источник бесперебойного питания Бастион SKAT UPS 500/300 DIN</t>
  </si>
  <si>
    <t>Кабельные изделия:</t>
  </si>
  <si>
    <t>Кабель не распространяющий горение при групповой прокладке (класс пожарной опасности А), пониженное дымо- и газовыделение, КПСнг(А)-LS 1х2х0,5</t>
  </si>
  <si>
    <t>Кабель не распространяющий горение при групповой прокладке (класс пожарной опасности А), пониженное дымо- и газовыделение, КПСнг(А)-LS 2х2х0,5</t>
  </si>
  <si>
    <t>Кабель не распространяющий горение при групповой прокладке (класс пожарной опасности А), пониженное дымо- и газовыделение, КПСнг(А)-LS 4х2х1,5</t>
  </si>
  <si>
    <t>Провод ПуГВнг(А)-LS 1х10 желто-зеленый, ГОСТ 31947-2012</t>
  </si>
  <si>
    <t>Изделия и материалы:</t>
  </si>
  <si>
    <t>Труба гофрированная ПВХ легкая 350 Н серая с/з д20 (100м/4800м уп/пал) Промрукав, PR.012031</t>
  </si>
  <si>
    <t>уп.</t>
  </si>
  <si>
    <t>Крепеж-клипса для труб АБС-пластик в карт д20 (150шт/1500шт уп/кор) Промрукав, DKC-51032</t>
  </si>
  <si>
    <t>Дюбель распорный 6х40</t>
  </si>
  <si>
    <t>Труба ВГП Ду=32/3.2 ГОСТ3262-75</t>
  </si>
  <si>
    <t>Рулон самоламинирующихся наклеек, 200 наклеек, 25х31х10мм, S100Х125VAFY, PANDUIT</t>
  </si>
  <si>
    <t>Наконечник кабельный медный ТМ/1 10-6-5</t>
  </si>
  <si>
    <t>Лента 5000 х 20 мм, ьелый, 70V-20-02WT, Velcro</t>
  </si>
  <si>
    <t>Противопожарная терморасширяющаяся мастика СР 611А, Hilti</t>
  </si>
  <si>
    <t>Базальтовая вата Руф Баттс Н Оптима 1000х600х100 мм, Rockwool</t>
  </si>
  <si>
    <t>Устройство дистанционного пуска "Пуск дымоудаления" УДП 513-11 прот. R3</t>
  </si>
  <si>
    <t>Оповещатель охранно-пожарный комбинированный адресный ОПОП 124 прот.R3</t>
  </si>
  <si>
    <t>Адресный релейный модуль РМ-1К прот. R3</t>
  </si>
  <si>
    <t>Адресный релейный модуль РМ-4К прот. R3</t>
  </si>
  <si>
    <t>Модуль управления клапаном дымоудаления и огнезащиты МДУ-1 прот. R3</t>
  </si>
  <si>
    <t>Огнестойкая кабельная линия PTK-Line ПожТехКабель - ККМОМ 25х25 в составе:</t>
  </si>
  <si>
    <t>Кабель КПСнг(А)-FRLS 2х2х0,5</t>
  </si>
  <si>
    <t>Кабель ВВГнг(А)-FRLS 3х1,5</t>
  </si>
  <si>
    <t>Дюбель металлический 5х30 мм</t>
  </si>
  <si>
    <t>Саморез 3,5х35 мм</t>
  </si>
  <si>
    <t>Коробка монтажная металлическая КМОМ (4к х 2,5 мм)</t>
  </si>
  <si>
    <t>Огнестойкая кабельная линия PTK-Line ПожТехКабель - ККМОМ 40х30 в составе:</t>
  </si>
  <si>
    <t>Огнестойкая кабельная линия PTK-Line ПожТехКабель - ВГП в составе:</t>
  </si>
  <si>
    <t>Водогазопроводная труба по ГОСТ 3262-75 40 мм</t>
  </si>
  <si>
    <t>Анкер-клин металлический 6х40 мм</t>
  </si>
  <si>
    <t>Квалификационная и контактная информация</t>
  </si>
  <si>
    <t>Наличие авансирования</t>
  </si>
  <si>
    <t>да (%) /нет</t>
  </si>
  <si>
    <t>Готовность приступить к работе по уведомлению</t>
  </si>
  <si>
    <t>да /нет</t>
  </si>
  <si>
    <t>Готовность предоставить банковскую гарантию (при наличии аванса)</t>
  </si>
  <si>
    <t>да(банк) /нет</t>
  </si>
  <si>
    <t>Срок исполнения предмета тендера</t>
  </si>
  <si>
    <t>мес.</t>
  </si>
  <si>
    <t>Гарантийный срок</t>
  </si>
  <si>
    <t>месяцев</t>
  </si>
  <si>
    <t>Виды работ, планируемые к выполнению субподрядными организациями</t>
  </si>
  <si>
    <t>вид работ-наименование</t>
  </si>
  <si>
    <t>Готовность подписать договор в редакции Заказчика</t>
  </si>
  <si>
    <t>да/нет</t>
  </si>
  <si>
    <t>Наличие СРО</t>
  </si>
  <si>
    <t>да (сумма) /нет</t>
  </si>
  <si>
    <t>Опыт реализации подобных видов работ за последние 2-3 года (указать не более 5 ключевых объектов и их заказчиков )</t>
  </si>
  <si>
    <t>объект/заказчик/год</t>
  </si>
  <si>
    <t>Численность работающих всего / численность, планируемая для выполнения предмета тендера</t>
  </si>
  <si>
    <t>кол-во/кол-во</t>
  </si>
  <si>
    <t>Дата регистрации компании</t>
  </si>
  <si>
    <t>дд/мм/гг</t>
  </si>
  <si>
    <t>год-сумма/год-сумма/год-сумма (руб.без НДС)</t>
  </si>
  <si>
    <t>Сайт компании</t>
  </si>
  <si>
    <t>ссылка</t>
  </si>
  <si>
    <t>Руководитель:  Ф.И.О. полностью, тел., e-mail</t>
  </si>
  <si>
    <t>Контактное лицо:  Ф.И.О. полностью, тел., e-mail</t>
  </si>
  <si>
    <t>Примечание к ТКП претендента</t>
  </si>
  <si>
    <t xml:space="preserve">Оборот за последние 3 года (указать оборот (выручку) по данным бухгалтерской отчетности) </t>
  </si>
  <si>
    <t>Материалы, руб с НДС</t>
  </si>
  <si>
    <t>Работа, руб с НДС</t>
  </si>
  <si>
    <t>Единичные расценки, руб с НДС</t>
  </si>
  <si>
    <t>Итого, руб с НДС</t>
  </si>
  <si>
    <t>ИНН претендента</t>
  </si>
  <si>
    <t>Название компании — претендента</t>
  </si>
  <si>
    <t>(на бланке организации)</t>
  </si>
  <si>
    <t>Тендерное коммерческое предложение</t>
  </si>
  <si>
    <t>на выполнение работ по устройству слаботочных систем и охранно-пожарной сигнализации</t>
  </si>
  <si>
    <t>Дополнительные затраты</t>
  </si>
  <si>
    <t>ИТОГО С НДС:</t>
  </si>
  <si>
    <t>Раздел 1 Интернет и телефония</t>
  </si>
  <si>
    <t>Раздел: 2 Система радиофикации</t>
  </si>
  <si>
    <t>Раздел 3 Система видеонаблюдения</t>
  </si>
  <si>
    <t>Раздел 4 Охранная сигнализация</t>
  </si>
  <si>
    <t>Раздел 5 Диспетчеризация инженерного оборудования</t>
  </si>
  <si>
    <t>Раздел 6 Сверление отверстий и герметизация вводов</t>
  </si>
  <si>
    <t>«Строительство многоквартирных жилых домов со встроенно-пристроенными помещениями (этап 51 в жилом квартале по ППТ С21, этап 52 в жилом квартале по ППТ С12) в составе жилого массива площадью 100,63 Га» по адресу: г. Симферополь, с севера – Симферопольская объездная дорога, с востока – ул. Куйбышева, с юга – проектируемая дорога городского назначения, с запада – ул. Киевская г. Симферополя, участок 5.6» секции С12.1, С12.2, С12-С1, С21.1, С21.2, С21-С1.</t>
  </si>
  <si>
    <t xml:space="preserve">Секция С21-С1. Мероприятия по обеспечению пожарной безопасности. Автоматическая пожарная сигнализация. Оповещение в пожаре.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</si>
</sst>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0.000"/>
  </numFmts>
  <fonts count="4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rgb="FF000000"/>
      <name val="ISOCPEUR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 Cyr"/>
      <family val="2"/>
      <charset val="204"/>
    </font>
    <font>
      <sz val="10"/>
      <color rgb="FF000000"/>
      <name val="ISOCPEUR"/>
      <family val="2"/>
      <charset val="204"/>
    </font>
    <font>
      <sz val="10"/>
      <name val="ISOCPEUR"/>
      <family val="2"/>
      <charset val="204"/>
    </font>
    <font>
      <sz val="11"/>
      <color rgb="FF000000"/>
      <name val="ISOCPEUR"/>
      <family val="2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u/>
      <sz val="1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0000"/>
      <name val="Times New Roman"/>
      <family val="1"/>
      <charset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rgb="FFDDD9C3"/>
        <bgColor rgb="FFDDDDDD"/>
      </patternFill>
    </fill>
    <fill>
      <patternFill patternType="solid">
        <fgColor rgb="FFD7E4BD"/>
        <bgColor rgb="FFDDD9C3"/>
      </patternFill>
    </fill>
    <fill>
      <patternFill patternType="solid">
        <fgColor rgb="FFDCE6F2"/>
        <bgColor rgb="FFDDDDDD"/>
      </patternFill>
    </fill>
    <fill>
      <patternFill patternType="solid">
        <fgColor theme="6" tint="0.59999389629810485"/>
        <bgColor rgb="FFFFFF00"/>
      </patternFill>
    </fill>
    <fill>
      <patternFill patternType="solid">
        <fgColor theme="7" tint="0.59999389629810485"/>
        <bgColor rgb="FF96969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CCC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</borders>
  <cellStyleXfs count="140">
    <xf numFmtId="0" fontId="0" fillId="0" borderId="0"/>
    <xf numFmtId="0" fontId="14" fillId="0" borderId="0"/>
    <xf numFmtId="0" fontId="15" fillId="0" borderId="0"/>
    <xf numFmtId="164" fontId="14" fillId="0" borderId="0" applyFont="0" applyFill="0" applyBorder="0" applyAlignment="0" applyProtection="0"/>
    <xf numFmtId="0" fontId="16" fillId="0" borderId="0"/>
    <xf numFmtId="9" fontId="14" fillId="0" borderId="0" applyFont="0" applyFill="0" applyBorder="0" applyAlignment="0" applyProtection="0"/>
    <xf numFmtId="0" fontId="16" fillId="0" borderId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0" fontId="10" fillId="0" borderId="0"/>
    <xf numFmtId="0" fontId="21" fillId="0" borderId="0"/>
    <xf numFmtId="0" fontId="22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2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6" fillId="0" borderId="0"/>
    <xf numFmtId="0" fontId="8" fillId="0" borderId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2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0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8" fillId="0" borderId="1">
      <alignment horizontal="center"/>
    </xf>
    <xf numFmtId="0" fontId="16" fillId="0" borderId="0">
      <alignment vertical="top"/>
    </xf>
    <xf numFmtId="0" fontId="28" fillId="0" borderId="1">
      <alignment horizontal="center"/>
    </xf>
    <xf numFmtId="0" fontId="28" fillId="0" borderId="0">
      <alignment vertical="top"/>
    </xf>
    <xf numFmtId="0" fontId="27" fillId="0" borderId="0">
      <alignment horizontal="right" vertical="top" wrapText="1"/>
    </xf>
    <xf numFmtId="0" fontId="28" fillId="0" borderId="0"/>
    <xf numFmtId="0" fontId="28" fillId="0" borderId="0"/>
    <xf numFmtId="0" fontId="28" fillId="0" borderId="0"/>
    <xf numFmtId="2" fontId="15" fillId="0" borderId="0">
      <alignment horizontal="right" vertical="top"/>
    </xf>
    <xf numFmtId="0" fontId="15" fillId="0" borderId="0">
      <alignment horizontal="right"/>
    </xf>
    <xf numFmtId="0" fontId="28" fillId="0" borderId="0"/>
    <xf numFmtId="0" fontId="28" fillId="0" borderId="1" applyFill="0" applyProtection="0">
      <alignment horizontal="center"/>
    </xf>
    <xf numFmtId="0" fontId="16" fillId="0" borderId="0">
      <alignment vertical="top"/>
    </xf>
    <xf numFmtId="0" fontId="28" fillId="0" borderId="0"/>
    <xf numFmtId="0" fontId="28" fillId="0" borderId="1">
      <alignment horizontal="center" wrapText="1"/>
    </xf>
    <xf numFmtId="0" fontId="28" fillId="0" borderId="1">
      <alignment horizontal="center"/>
    </xf>
    <xf numFmtId="0" fontId="28" fillId="0" borderId="1">
      <alignment horizontal="center" wrapText="1"/>
    </xf>
    <xf numFmtId="0" fontId="28" fillId="0" borderId="1">
      <alignment horizontal="center"/>
    </xf>
    <xf numFmtId="0" fontId="28" fillId="0" borderId="0">
      <alignment horizontal="left" vertical="top"/>
    </xf>
    <xf numFmtId="0" fontId="28" fillId="0" borderId="0"/>
    <xf numFmtId="0" fontId="16" fillId="0" borderId="0"/>
    <xf numFmtId="0" fontId="4" fillId="0" borderId="0"/>
    <xf numFmtId="164" fontId="4" fillId="0" borderId="0" applyFont="0" applyFill="0" applyBorder="0" applyAlignment="0" applyProtection="0"/>
    <xf numFmtId="0" fontId="16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0" fillId="0" borderId="0"/>
    <xf numFmtId="0" fontId="2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6" fillId="0" borderId="0" applyFont="0" applyFill="0" applyBorder="0" applyAlignment="0" applyProtection="0"/>
    <xf numFmtId="0" fontId="15" fillId="0" borderId="0"/>
  </cellStyleXfs>
  <cellXfs count="152">
    <xf numFmtId="0" fontId="0" fillId="0" borderId="0" xfId="0"/>
    <xf numFmtId="0" fontId="24" fillId="0" borderId="0" xfId="4" applyFont="1"/>
    <xf numFmtId="0" fontId="25" fillId="0" borderId="0" xfId="14" applyFont="1" applyBorder="1"/>
    <xf numFmtId="0" fontId="25" fillId="0" borderId="0" xfId="14" applyFont="1" applyBorder="1" applyAlignment="1">
      <alignment vertical="center"/>
    </xf>
    <xf numFmtId="0" fontId="23" fillId="0" borderId="0" xfId="14" applyFont="1" applyBorder="1"/>
    <xf numFmtId="0" fontId="23" fillId="0" borderId="0" xfId="14" applyFont="1" applyFill="1" applyBorder="1" applyAlignment="1">
      <alignment horizontal="center" vertical="top" wrapText="1"/>
    </xf>
    <xf numFmtId="0" fontId="23" fillId="0" borderId="0" xfId="14" applyFont="1" applyFill="1" applyBorder="1"/>
    <xf numFmtId="0" fontId="23" fillId="0" borderId="0" xfId="14" applyFont="1" applyBorder="1" applyAlignment="1">
      <alignment vertical="top"/>
    </xf>
    <xf numFmtId="0" fontId="19" fillId="0" borderId="0" xfId="14" applyFont="1" applyBorder="1"/>
    <xf numFmtId="0" fontId="24" fillId="0" borderId="0" xfId="4" applyFont="1" applyAlignment="1">
      <alignment horizontal="center" vertical="center"/>
    </xf>
    <xf numFmtId="0" fontId="29" fillId="0" borderId="0" xfId="4" applyFont="1"/>
    <xf numFmtId="0" fontId="29" fillId="0" borderId="0" xfId="4" applyFont="1" applyAlignment="1">
      <alignment horizontal="center" vertical="center"/>
    </xf>
    <xf numFmtId="49" fontId="29" fillId="5" borderId="2" xfId="6" applyNumberFormat="1" applyFont="1" applyFill="1" applyBorder="1" applyAlignment="1">
      <alignment horizontal="center" vertical="center" wrapText="1"/>
    </xf>
    <xf numFmtId="0" fontId="30" fillId="5" borderId="1" xfId="6" applyFont="1" applyFill="1" applyBorder="1" applyAlignment="1">
      <alignment vertical="center" wrapText="1"/>
    </xf>
    <xf numFmtId="49" fontId="29" fillId="0" borderId="2" xfId="6" applyNumberFormat="1" applyFont="1" applyBorder="1" applyAlignment="1">
      <alignment horizontal="center" vertical="center" wrapText="1"/>
    </xf>
    <xf numFmtId="2" fontId="30" fillId="0" borderId="1" xfId="6" applyNumberFormat="1" applyFont="1" applyBorder="1" applyAlignment="1">
      <alignment horizontal="left" vertical="center" wrapText="1"/>
    </xf>
    <xf numFmtId="49" fontId="31" fillId="0" borderId="1" xfId="6" applyNumberFormat="1" applyFont="1" applyBorder="1" applyAlignment="1">
      <alignment horizontal="center" vertical="center" wrapText="1"/>
    </xf>
    <xf numFmtId="2" fontId="29" fillId="0" borderId="1" xfId="6" applyNumberFormat="1" applyFont="1" applyBorder="1" applyAlignment="1">
      <alignment horizontal="left" vertical="center" wrapText="1" indent="1"/>
    </xf>
    <xf numFmtId="49" fontId="29" fillId="0" borderId="1" xfId="6" applyNumberFormat="1" applyFont="1" applyBorder="1" applyAlignment="1">
      <alignment horizontal="center" vertical="center" wrapText="1"/>
    </xf>
    <xf numFmtId="2" fontId="29" fillId="2" borderId="1" xfId="6" applyNumberFormat="1" applyFont="1" applyFill="1" applyBorder="1" applyAlignment="1">
      <alignment horizontal="left" vertical="center" wrapText="1" indent="1"/>
    </xf>
    <xf numFmtId="49" fontId="29" fillId="2" borderId="1" xfId="6" applyNumberFormat="1" applyFont="1" applyFill="1" applyBorder="1" applyAlignment="1">
      <alignment horizontal="center" vertical="center" wrapText="1"/>
    </xf>
    <xf numFmtId="2" fontId="29" fillId="0" borderId="3" xfId="6" applyNumberFormat="1" applyFont="1" applyBorder="1" applyAlignment="1">
      <alignment horizontal="left" vertical="center" wrapText="1" indent="1"/>
    </xf>
    <xf numFmtId="49" fontId="29" fillId="0" borderId="3" xfId="6" applyNumberFormat="1" applyFont="1" applyBorder="1" applyAlignment="1">
      <alignment horizontal="center" vertical="center" wrapText="1"/>
    </xf>
    <xf numFmtId="2" fontId="30" fillId="0" borderId="3" xfId="6" applyNumberFormat="1" applyFont="1" applyBorder="1" applyAlignment="1">
      <alignment horizontal="left" vertical="center" wrapText="1"/>
    </xf>
    <xf numFmtId="0" fontId="29" fillId="0" borderId="2" xfId="6" applyFont="1" applyBorder="1" applyAlignment="1">
      <alignment horizontal="left" vertical="center" wrapText="1" indent="1"/>
    </xf>
    <xf numFmtId="0" fontId="30" fillId="0" borderId="1" xfId="6" applyFont="1" applyBorder="1" applyAlignment="1">
      <alignment vertical="center" wrapText="1"/>
    </xf>
    <xf numFmtId="49" fontId="30" fillId="0" borderId="1" xfId="6" applyNumberFormat="1" applyFont="1" applyBorder="1" applyAlignment="1">
      <alignment horizontal="center" vertical="center" wrapText="1"/>
    </xf>
    <xf numFmtId="49" fontId="29" fillId="5" borderId="3" xfId="6" applyNumberFormat="1" applyFont="1" applyFill="1" applyBorder="1" applyAlignment="1">
      <alignment horizontal="center" vertical="center" wrapText="1"/>
    </xf>
    <xf numFmtId="49" fontId="29" fillId="0" borderId="3" xfId="6" applyNumberFormat="1" applyFont="1" applyBorder="1" applyAlignment="1">
      <alignment horizontal="left" vertical="center" wrapText="1" indent="2"/>
    </xf>
    <xf numFmtId="49" fontId="29" fillId="0" borderId="3" xfId="6" applyNumberFormat="1" applyFont="1" applyBorder="1" applyAlignment="1">
      <alignment horizontal="left" vertical="center" wrapText="1" indent="1"/>
    </xf>
    <xf numFmtId="49" fontId="30" fillId="0" borderId="3" xfId="6" applyNumberFormat="1" applyFont="1" applyBorder="1" applyAlignment="1">
      <alignment horizontal="left" vertical="center" wrapText="1"/>
    </xf>
    <xf numFmtId="0" fontId="33" fillId="4" borderId="5" xfId="0" applyFont="1" applyFill="1" applyBorder="1" applyAlignment="1">
      <alignment vertical="center"/>
    </xf>
    <xf numFmtId="0" fontId="32" fillId="0" borderId="5" xfId="0" applyFont="1" applyBorder="1" applyAlignment="1">
      <alignment horizontal="center" vertical="top" wrapText="1"/>
    </xf>
    <xf numFmtId="0" fontId="32" fillId="0" borderId="5" xfId="0" applyFont="1" applyBorder="1" applyAlignment="1">
      <alignment vertical="top" wrapText="1"/>
    </xf>
    <xf numFmtId="0" fontId="32" fillId="0" borderId="5" xfId="0" applyFont="1" applyBorder="1" applyAlignment="1">
      <alignment horizontal="center" vertical="center" wrapText="1"/>
    </xf>
    <xf numFmtId="0" fontId="29" fillId="0" borderId="5" xfId="0" applyFont="1" applyBorder="1" applyAlignment="1">
      <alignment vertical="top" wrapText="1"/>
    </xf>
    <xf numFmtId="0" fontId="33" fillId="0" borderId="5" xfId="0" applyFont="1" applyBorder="1" applyAlignment="1">
      <alignment horizontal="left" vertical="center" wrapText="1"/>
    </xf>
    <xf numFmtId="0" fontId="33" fillId="0" borderId="5" xfId="0" applyFont="1" applyBorder="1" applyAlignment="1">
      <alignment vertical="center"/>
    </xf>
    <xf numFmtId="0" fontId="29" fillId="0" borderId="5" xfId="0" applyFont="1" applyBorder="1" applyAlignment="1">
      <alignment horizontal="left" vertical="top" wrapText="1" indent="1"/>
    </xf>
    <xf numFmtId="0" fontId="32" fillId="0" borderId="0" xfId="0" applyFont="1"/>
    <xf numFmtId="0" fontId="30" fillId="0" borderId="0" xfId="4" applyFont="1" applyAlignment="1">
      <alignment horizontal="center" vertical="center"/>
    </xf>
    <xf numFmtId="1" fontId="29" fillId="0" borderId="0" xfId="4" applyNumberFormat="1" applyFont="1" applyAlignment="1">
      <alignment horizontal="center" vertical="center" wrapText="1"/>
    </xf>
    <xf numFmtId="0" fontId="29" fillId="0" borderId="0" xfId="4" applyFont="1" applyAlignment="1">
      <alignment horizontal="left" vertical="top" wrapText="1"/>
    </xf>
    <xf numFmtId="1" fontId="29" fillId="0" borderId="2" xfId="6" applyNumberFormat="1" applyFont="1" applyBorder="1" applyAlignment="1">
      <alignment horizontal="center" vertical="center" wrapText="1"/>
    </xf>
    <xf numFmtId="4" fontId="32" fillId="3" borderId="0" xfId="0" applyNumberFormat="1" applyFont="1" applyFill="1"/>
    <xf numFmtId="1" fontId="30" fillId="5" borderId="2" xfId="6" applyNumberFormat="1" applyFont="1" applyFill="1" applyBorder="1" applyAlignment="1">
      <alignment horizontal="center" vertical="center" wrapText="1"/>
    </xf>
    <xf numFmtId="1" fontId="31" fillId="0" borderId="2" xfId="6" applyNumberFormat="1" applyFont="1" applyBorder="1" applyAlignment="1">
      <alignment horizontal="center" vertical="center" wrapText="1"/>
    </xf>
    <xf numFmtId="1" fontId="29" fillId="2" borderId="2" xfId="6" applyNumberFormat="1" applyFont="1" applyFill="1" applyBorder="1" applyAlignment="1">
      <alignment horizontal="center" vertical="center" wrapText="1"/>
    </xf>
    <xf numFmtId="1" fontId="29" fillId="0" borderId="7" xfId="6" applyNumberFormat="1" applyFont="1" applyBorder="1" applyAlignment="1">
      <alignment horizontal="center" vertical="center" wrapText="1"/>
    </xf>
    <xf numFmtId="2" fontId="29" fillId="0" borderId="7" xfId="6" applyNumberFormat="1" applyFont="1" applyBorder="1" applyAlignment="1">
      <alignment horizontal="center" vertical="center" wrapText="1"/>
    </xf>
    <xf numFmtId="1" fontId="30" fillId="0" borderId="2" xfId="6" applyNumberFormat="1" applyFont="1" applyBorder="1" applyAlignment="1">
      <alignment horizontal="center" vertical="center" wrapText="1"/>
    </xf>
    <xf numFmtId="1" fontId="32" fillId="0" borderId="4" xfId="136" applyNumberFormat="1" applyFont="1" applyBorder="1" applyAlignment="1">
      <alignment horizontal="center" vertical="center" wrapText="1"/>
    </xf>
    <xf numFmtId="1" fontId="29" fillId="5" borderId="7" xfId="6" applyNumberFormat="1" applyFont="1" applyFill="1" applyBorder="1" applyAlignment="1">
      <alignment horizontal="center" vertical="center" wrapText="1"/>
    </xf>
    <xf numFmtId="0" fontId="29" fillId="0" borderId="1" xfId="4" applyFont="1" applyBorder="1"/>
    <xf numFmtId="49" fontId="29" fillId="5" borderId="7" xfId="6" applyNumberFormat="1" applyFont="1" applyFill="1" applyBorder="1" applyAlignment="1">
      <alignment horizontal="center" vertical="center" wrapText="1"/>
    </xf>
    <xf numFmtId="1" fontId="32" fillId="0" borderId="4" xfId="0" applyNumberFormat="1" applyFont="1" applyBorder="1" applyAlignment="1">
      <alignment horizontal="center" vertical="center" wrapText="1"/>
    </xf>
    <xf numFmtId="1" fontId="33" fillId="4" borderId="4" xfId="0" applyNumberFormat="1" applyFont="1" applyFill="1" applyBorder="1" applyAlignment="1">
      <alignment horizontal="center" vertical="center"/>
    </xf>
    <xf numFmtId="1" fontId="33" fillId="0" borderId="4" xfId="0" applyNumberFormat="1" applyFont="1" applyBorder="1" applyAlignment="1">
      <alignment horizontal="center" vertical="center"/>
    </xf>
    <xf numFmtId="0" fontId="32" fillId="0" borderId="1" xfId="0" applyFont="1" applyBorder="1"/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center" wrapText="1"/>
    </xf>
    <xf numFmtId="0" fontId="29" fillId="0" borderId="6" xfId="0" applyFont="1" applyBorder="1" applyAlignment="1">
      <alignment vertical="top" wrapText="1"/>
    </xf>
    <xf numFmtId="0" fontId="32" fillId="0" borderId="6" xfId="0" applyFont="1" applyBorder="1" applyAlignment="1">
      <alignment horizontal="center" vertical="top" wrapText="1"/>
    </xf>
    <xf numFmtId="0" fontId="32" fillId="0" borderId="3" xfId="0" applyFont="1" applyBorder="1" applyAlignment="1">
      <alignment horizontal="center" vertical="top" wrapText="1"/>
    </xf>
    <xf numFmtId="49" fontId="37" fillId="0" borderId="11" xfId="138" applyNumberFormat="1" applyFont="1" applyBorder="1" applyAlignment="1" applyProtection="1">
      <alignment horizontal="center" vertical="center" wrapText="1"/>
    </xf>
    <xf numFmtId="49" fontId="37" fillId="0" borderId="12" xfId="138" applyNumberFormat="1" applyFont="1" applyBorder="1" applyAlignment="1" applyProtection="1">
      <alignment horizontal="center" vertical="center" wrapText="1"/>
    </xf>
    <xf numFmtId="49" fontId="37" fillId="0" borderId="13" xfId="138" applyNumberFormat="1" applyFont="1" applyBorder="1" applyAlignment="1" applyProtection="1">
      <alignment horizontal="center" vertical="center" wrapText="1"/>
    </xf>
    <xf numFmtId="0" fontId="33" fillId="4" borderId="15" xfId="0" applyFont="1" applyFill="1" applyBorder="1" applyAlignment="1">
      <alignment vertical="center"/>
    </xf>
    <xf numFmtId="0" fontId="33" fillId="4" borderId="16" xfId="0" applyFont="1" applyFill="1" applyBorder="1" applyAlignment="1">
      <alignment vertical="center"/>
    </xf>
    <xf numFmtId="0" fontId="33" fillId="0" borderId="1" xfId="0" applyFont="1" applyBorder="1" applyAlignment="1">
      <alignment horizontal="center" vertical="top" wrapText="1"/>
    </xf>
    <xf numFmtId="166" fontId="32" fillId="0" borderId="1" xfId="0" applyNumberFormat="1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49" fontId="33" fillId="0" borderId="13" xfId="0" applyNumberFormat="1" applyFont="1" applyBorder="1" applyAlignment="1">
      <alignment horizontal="center" vertical="center" wrapText="1"/>
    </xf>
    <xf numFmtId="49" fontId="33" fillId="0" borderId="14" xfId="0" applyNumberFormat="1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top" wrapText="1"/>
    </xf>
    <xf numFmtId="0" fontId="33" fillId="6" borderId="5" xfId="0" applyFont="1" applyFill="1" applyBorder="1" applyAlignment="1">
      <alignment horizontal="center" vertical="center" wrapText="1"/>
    </xf>
    <xf numFmtId="0" fontId="33" fillId="6" borderId="15" xfId="0" applyFont="1" applyFill="1" applyBorder="1" applyAlignment="1">
      <alignment horizontal="center" vertical="center" wrapText="1"/>
    </xf>
    <xf numFmtId="43" fontId="32" fillId="0" borderId="1" xfId="138" applyFont="1" applyBorder="1" applyAlignment="1">
      <alignment horizontal="center" vertical="center"/>
    </xf>
    <xf numFmtId="2" fontId="32" fillId="0" borderId="1" xfId="0" applyNumberFormat="1" applyFont="1" applyBorder="1" applyAlignment="1">
      <alignment horizontal="center" vertical="center" wrapText="1"/>
    </xf>
    <xf numFmtId="2" fontId="32" fillId="0" borderId="1" xfId="0" applyNumberFormat="1" applyFont="1" applyBorder="1" applyAlignment="1">
      <alignment horizontal="center" vertical="top" wrapText="1"/>
    </xf>
    <xf numFmtId="2" fontId="32" fillId="0" borderId="3" xfId="0" applyNumberFormat="1" applyFont="1" applyBorder="1" applyAlignment="1">
      <alignment horizontal="center" vertical="center" wrapText="1"/>
    </xf>
    <xf numFmtId="2" fontId="32" fillId="0" borderId="3" xfId="0" applyNumberFormat="1" applyFont="1" applyBorder="1" applyAlignment="1">
      <alignment horizontal="center" vertical="top" wrapText="1"/>
    </xf>
    <xf numFmtId="0" fontId="29" fillId="0" borderId="1" xfId="0" applyFont="1" applyBorder="1" applyAlignment="1">
      <alignment vertical="top" wrapText="1"/>
    </xf>
    <xf numFmtId="165" fontId="32" fillId="0" borderId="1" xfId="0" applyNumberFormat="1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top" wrapText="1"/>
    </xf>
    <xf numFmtId="0" fontId="29" fillId="0" borderId="3" xfId="0" applyFont="1" applyBorder="1" applyAlignment="1">
      <alignment vertical="top" wrapText="1"/>
    </xf>
    <xf numFmtId="165" fontId="32" fillId="0" borderId="3" xfId="0" applyNumberFormat="1" applyFont="1" applyBorder="1" applyAlignment="1">
      <alignment horizontal="center" vertical="center" wrapText="1"/>
    </xf>
    <xf numFmtId="2" fontId="34" fillId="12" borderId="10" xfId="0" applyNumberFormat="1" applyFont="1" applyFill="1" applyBorder="1" applyAlignment="1">
      <alignment horizontal="center" vertical="center"/>
    </xf>
    <xf numFmtId="2" fontId="34" fillId="12" borderId="17" xfId="0" applyNumberFormat="1" applyFont="1" applyFill="1" applyBorder="1" applyAlignment="1">
      <alignment horizontal="center" vertical="center"/>
    </xf>
    <xf numFmtId="0" fontId="34" fillId="12" borderId="22" xfId="0" applyFont="1" applyFill="1" applyBorder="1" applyAlignment="1">
      <alignment horizontal="center" vertical="center"/>
    </xf>
    <xf numFmtId="0" fontId="29" fillId="0" borderId="3" xfId="4" applyFont="1" applyBorder="1" applyAlignment="1">
      <alignment horizontal="center" vertical="center" wrapText="1"/>
    </xf>
    <xf numFmtId="1" fontId="29" fillId="0" borderId="3" xfId="4" applyNumberFormat="1" applyFont="1" applyBorder="1" applyAlignment="1">
      <alignment horizontal="center" vertical="center" wrapText="1"/>
    </xf>
    <xf numFmtId="0" fontId="30" fillId="5" borderId="1" xfId="6" applyFont="1" applyFill="1" applyBorder="1" applyAlignment="1">
      <alignment horizontal="center" vertical="center" wrapText="1"/>
    </xf>
    <xf numFmtId="2" fontId="30" fillId="5" borderId="3" xfId="6" applyNumberFormat="1" applyFont="1" applyFill="1" applyBorder="1" applyAlignment="1">
      <alignment horizontal="center" vertical="center" wrapText="1"/>
    </xf>
    <xf numFmtId="2" fontId="30" fillId="5" borderId="2" xfId="6" applyNumberFormat="1" applyFont="1" applyFill="1" applyBorder="1" applyAlignment="1">
      <alignment horizontal="center" vertical="center" wrapText="1"/>
    </xf>
    <xf numFmtId="2" fontId="29" fillId="5" borderId="3" xfId="6" applyNumberFormat="1" applyFont="1" applyFill="1" applyBorder="1" applyAlignment="1">
      <alignment horizontal="center" vertical="center" wrapText="1"/>
    </xf>
    <xf numFmtId="2" fontId="29" fillId="5" borderId="7" xfId="6" applyNumberFormat="1" applyFont="1" applyFill="1" applyBorder="1" applyAlignment="1">
      <alignment horizontal="center" vertical="center" wrapText="1"/>
    </xf>
    <xf numFmtId="2" fontId="30" fillId="5" borderId="1" xfId="6" applyNumberFormat="1" applyFont="1" applyFill="1" applyBorder="1" applyAlignment="1">
      <alignment horizontal="center" vertical="center" wrapText="1"/>
    </xf>
    <xf numFmtId="2" fontId="29" fillId="0" borderId="1" xfId="4" applyNumberFormat="1" applyFont="1" applyBorder="1" applyAlignment="1">
      <alignment horizontal="center" vertical="center"/>
    </xf>
    <xf numFmtId="165" fontId="32" fillId="0" borderId="4" xfId="0" applyNumberFormat="1" applyFont="1" applyBorder="1" applyAlignment="1">
      <alignment vertical="center" wrapText="1"/>
    </xf>
    <xf numFmtId="1" fontId="33" fillId="0" borderId="4" xfId="0" applyNumberFormat="1" applyFont="1" applyBorder="1" applyAlignment="1">
      <alignment vertical="center"/>
    </xf>
    <xf numFmtId="1" fontId="33" fillId="4" borderId="4" xfId="0" applyNumberFormat="1" applyFont="1" applyFill="1" applyBorder="1" applyAlignment="1">
      <alignment vertical="center"/>
    </xf>
    <xf numFmtId="165" fontId="32" fillId="0" borderId="8" xfId="0" applyNumberFormat="1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2" fillId="4" borderId="15" xfId="0" applyFont="1" applyFill="1" applyBorder="1" applyAlignment="1">
      <alignment vertical="center"/>
    </xf>
    <xf numFmtId="0" fontId="32" fillId="4" borderId="5" xfId="0" applyFont="1" applyFill="1" applyBorder="1" applyAlignment="1">
      <alignment vertical="center"/>
    </xf>
    <xf numFmtId="0" fontId="32" fillId="0" borderId="5" xfId="0" applyFont="1" applyBorder="1" applyAlignment="1">
      <alignment vertical="center"/>
    </xf>
    <xf numFmtId="0" fontId="33" fillId="0" borderId="5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3" fillId="0" borderId="14" xfId="0" applyFont="1" applyBorder="1" applyAlignment="1">
      <alignment horizontal="center" vertical="center"/>
    </xf>
    <xf numFmtId="49" fontId="29" fillId="2" borderId="3" xfId="6" applyNumberFormat="1" applyFont="1" applyFill="1" applyBorder="1" applyAlignment="1">
      <alignment horizontal="center" vertical="center" wrapText="1"/>
    </xf>
    <xf numFmtId="1" fontId="29" fillId="2" borderId="7" xfId="6" applyNumberFormat="1" applyFont="1" applyFill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49" fontId="39" fillId="8" borderId="0" xfId="0" applyNumberFormat="1" applyFont="1" applyFill="1" applyAlignment="1" applyProtection="1">
      <alignment horizontal="center" vertical="center"/>
      <protection locked="0"/>
    </xf>
    <xf numFmtId="0" fontId="36" fillId="9" borderId="0" xfId="0" applyFont="1" applyFill="1" applyAlignment="1">
      <alignment horizontal="center" vertical="center" wrapText="1"/>
    </xf>
    <xf numFmtId="0" fontId="36" fillId="9" borderId="0" xfId="0" applyFont="1" applyFill="1" applyAlignment="1">
      <alignment horizontal="center" vertical="top" wrapText="1"/>
    </xf>
    <xf numFmtId="0" fontId="36" fillId="10" borderId="22" xfId="0" applyFont="1" applyFill="1" applyBorder="1" applyAlignment="1" applyProtection="1">
      <alignment horizontal="center" vertical="center" wrapText="1"/>
      <protection locked="0"/>
    </xf>
    <xf numFmtId="0" fontId="36" fillId="10" borderId="23" xfId="0" applyFont="1" applyFill="1" applyBorder="1" applyAlignment="1" applyProtection="1">
      <alignment horizontal="center" vertical="center" wrapText="1"/>
      <protection locked="0"/>
    </xf>
    <xf numFmtId="0" fontId="36" fillId="10" borderId="24" xfId="0" applyFont="1" applyFill="1" applyBorder="1" applyAlignment="1" applyProtection="1">
      <alignment horizontal="center" vertical="center" wrapText="1"/>
      <protection locked="0"/>
    </xf>
    <xf numFmtId="0" fontId="36" fillId="10" borderId="25" xfId="0" applyFont="1" applyFill="1" applyBorder="1" applyAlignment="1" applyProtection="1">
      <alignment horizontal="center" vertical="center" wrapText="1"/>
      <protection locked="0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40" fillId="11" borderId="26" xfId="4" applyFont="1" applyFill="1" applyBorder="1" applyAlignment="1" applyProtection="1">
      <alignment horizontal="left" vertical="center" wrapText="1"/>
      <protection locked="0"/>
    </xf>
    <xf numFmtId="0" fontId="40" fillId="11" borderId="27" xfId="4" applyFont="1" applyFill="1" applyBorder="1" applyAlignment="1" applyProtection="1">
      <alignment horizontal="left" vertical="center" wrapText="1"/>
      <protection locked="0"/>
    </xf>
    <xf numFmtId="0" fontId="40" fillId="11" borderId="28" xfId="4" applyFont="1" applyFill="1" applyBorder="1" applyAlignment="1" applyProtection="1">
      <alignment horizontal="left" vertical="center" wrapText="1"/>
      <protection locked="0"/>
    </xf>
    <xf numFmtId="2" fontId="40" fillId="13" borderId="9" xfId="4" applyNumberFormat="1" applyFont="1" applyFill="1" applyBorder="1" applyAlignment="1" applyProtection="1">
      <alignment horizontal="center" vertical="center" wrapText="1"/>
      <protection locked="0"/>
    </xf>
    <xf numFmtId="2" fontId="40" fillId="13" borderId="10" xfId="4" applyNumberFormat="1" applyFont="1" applyFill="1" applyBorder="1" applyAlignment="1" applyProtection="1">
      <alignment horizontal="center" vertical="center" wrapText="1"/>
      <protection locked="0"/>
    </xf>
    <xf numFmtId="0" fontId="35" fillId="7" borderId="26" xfId="4" applyFont="1" applyFill="1" applyBorder="1" applyAlignment="1" applyProtection="1">
      <alignment horizontal="center" vertical="center" wrapText="1"/>
      <protection locked="0"/>
    </xf>
    <xf numFmtId="0" fontId="35" fillId="7" borderId="27" xfId="4" applyFont="1" applyFill="1" applyBorder="1" applyAlignment="1" applyProtection="1">
      <alignment horizontal="center" vertical="center" wrapText="1"/>
      <protection locked="0"/>
    </xf>
    <xf numFmtId="0" fontId="34" fillId="0" borderId="18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37" fillId="0" borderId="18" xfId="139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>
      <alignment horizontal="center" vertical="center" wrapText="1"/>
    </xf>
    <xf numFmtId="0" fontId="37" fillId="0" borderId="1" xfId="139" applyFont="1" applyBorder="1" applyAlignment="1" applyProtection="1">
      <alignment horizontal="center" vertical="center" wrapText="1"/>
      <protection locked="0"/>
    </xf>
    <xf numFmtId="0" fontId="38" fillId="0" borderId="14" xfId="0" applyFont="1" applyBorder="1" applyAlignment="1">
      <alignment horizontal="center" vertical="center" wrapText="1"/>
    </xf>
    <xf numFmtId="0" fontId="37" fillId="0" borderId="14" xfId="139" applyFont="1" applyBorder="1" applyAlignment="1" applyProtection="1">
      <alignment horizontal="center" vertical="center" wrapText="1"/>
      <protection locked="0"/>
    </xf>
    <xf numFmtId="49" fontId="29" fillId="5" borderId="29" xfId="6" applyNumberFormat="1" applyFont="1" applyFill="1" applyBorder="1" applyAlignment="1">
      <alignment horizontal="center" vertical="center" wrapText="1"/>
    </xf>
    <xf numFmtId="0" fontId="30" fillId="5" borderId="30" xfId="6" applyFont="1" applyFill="1" applyBorder="1" applyAlignment="1">
      <alignment horizontal="center" vertical="center" wrapText="1"/>
    </xf>
    <xf numFmtId="0" fontId="30" fillId="5" borderId="30" xfId="6" applyFont="1" applyFill="1" applyBorder="1" applyAlignment="1">
      <alignment vertical="center" wrapText="1"/>
    </xf>
    <xf numFmtId="1" fontId="30" fillId="5" borderId="29" xfId="6" applyNumberFormat="1" applyFont="1" applyFill="1" applyBorder="1" applyAlignment="1">
      <alignment horizontal="center" vertical="center" wrapText="1"/>
    </xf>
    <xf numFmtId="1" fontId="30" fillId="5" borderId="30" xfId="6" applyNumberFormat="1" applyFont="1" applyFill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29" fillId="0" borderId="31" xfId="4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</cellXfs>
  <cellStyles count="140">
    <cellStyle name="Акт" xfId="99" xr:uid="{00000000-0005-0000-0000-000000000000}"/>
    <cellStyle name="АктМТСН" xfId="100" xr:uid="{00000000-0005-0000-0000-000001000000}"/>
    <cellStyle name="ВедРесурсов" xfId="101" xr:uid="{00000000-0005-0000-0000-000002000000}"/>
    <cellStyle name="ВедРесурсовАкт" xfId="102" xr:uid="{00000000-0005-0000-0000-000003000000}"/>
    <cellStyle name="Итоги" xfId="103" xr:uid="{00000000-0005-0000-0000-000004000000}"/>
    <cellStyle name="ИтогоАктБазЦ" xfId="104" xr:uid="{00000000-0005-0000-0000-000005000000}"/>
    <cellStyle name="ИтогоАктТекЦ" xfId="105" xr:uid="{00000000-0005-0000-0000-000006000000}"/>
    <cellStyle name="ИтогоБазЦ" xfId="106" xr:uid="{00000000-0005-0000-0000-000007000000}"/>
    <cellStyle name="ИтогоБИМ" xfId="107" xr:uid="{00000000-0005-0000-0000-000008000000}"/>
    <cellStyle name="ИтогоРесМет" xfId="108" xr:uid="{00000000-0005-0000-0000-000009000000}"/>
    <cellStyle name="ИтогоТекЦ" xfId="109" xr:uid="{00000000-0005-0000-0000-00000A000000}"/>
    <cellStyle name="ЛокСмета" xfId="110" xr:uid="{00000000-0005-0000-0000-00000B000000}"/>
    <cellStyle name="ЛокСмМТСН" xfId="111" xr:uid="{00000000-0005-0000-0000-00000C000000}"/>
    <cellStyle name="Обычный" xfId="0" builtinId="0"/>
    <cellStyle name="Обычный 2" xfId="4" xr:uid="{00000000-0005-0000-0000-00000E000000}"/>
    <cellStyle name="Обычный 2 2" xfId="16" xr:uid="{00000000-0005-0000-0000-00000F000000}"/>
    <cellStyle name="Обычный 2 2 2" xfId="122" xr:uid="{00000000-0005-0000-0000-000010000000}"/>
    <cellStyle name="Обычный 2 2 3" xfId="79" xr:uid="{00000000-0005-0000-0000-000011000000}"/>
    <cellStyle name="Обычный 2 3" xfId="128" xr:uid="{00000000-0005-0000-0000-000012000000}"/>
    <cellStyle name="Обычный 3" xfId="2" xr:uid="{00000000-0005-0000-0000-000013000000}"/>
    <cellStyle name="Обычный 3 2" xfId="136" xr:uid="{00000000-0005-0000-0000-000014000000}"/>
    <cellStyle name="Обычный 4" xfId="12" xr:uid="{00000000-0005-0000-0000-000015000000}"/>
    <cellStyle name="Обычный 4 2" xfId="119" xr:uid="{00000000-0005-0000-0000-000016000000}"/>
    <cellStyle name="Обычный 5" xfId="1" xr:uid="{00000000-0005-0000-0000-000017000000}"/>
    <cellStyle name="Обычный 5 2" xfId="15" xr:uid="{00000000-0005-0000-0000-000018000000}"/>
    <cellStyle name="Обычный 5 2 2" xfId="120" xr:uid="{00000000-0005-0000-0000-000019000000}"/>
    <cellStyle name="Обычный 5 2 3" xfId="83" xr:uid="{00000000-0005-0000-0000-00001A000000}"/>
    <cellStyle name="Обычный 5 3" xfId="23" xr:uid="{00000000-0005-0000-0000-00001B000000}"/>
    <cellStyle name="Обычный 5 3 2" xfId="39" xr:uid="{00000000-0005-0000-0000-00001C000000}"/>
    <cellStyle name="Обычный 5 3 2 2" xfId="94" xr:uid="{00000000-0005-0000-0000-00001D000000}"/>
    <cellStyle name="Обычный 5 3 2 3" xfId="69" xr:uid="{00000000-0005-0000-0000-00001E000000}"/>
    <cellStyle name="Обычный 5 3 3" xfId="81" xr:uid="{00000000-0005-0000-0000-00001F000000}"/>
    <cellStyle name="Обычный 5 3 4" xfId="56" xr:uid="{00000000-0005-0000-0000-000020000000}"/>
    <cellStyle name="Обычный 5 4" xfId="24" xr:uid="{00000000-0005-0000-0000-000021000000}"/>
    <cellStyle name="Обычный 5 4 2" xfId="88" xr:uid="{00000000-0005-0000-0000-000022000000}"/>
    <cellStyle name="Обычный 5 4 3" xfId="57" xr:uid="{00000000-0005-0000-0000-000023000000}"/>
    <cellStyle name="Обычный 5 5" xfId="72" xr:uid="{00000000-0005-0000-0000-000024000000}"/>
    <cellStyle name="Обычный 5 6" xfId="43" xr:uid="{00000000-0005-0000-0000-000025000000}"/>
    <cellStyle name="Обычный 5 7" xfId="137" xr:uid="{00000000-0005-0000-0000-000026000000}"/>
    <cellStyle name="Обычный 6" xfId="6" xr:uid="{00000000-0005-0000-0000-000027000000}"/>
    <cellStyle name="Обычный 7" xfId="14" xr:uid="{00000000-0005-0000-0000-000028000000}"/>
    <cellStyle name="Обычный 7 2" xfId="33" xr:uid="{00000000-0005-0000-0000-000029000000}"/>
    <cellStyle name="Обычный 7 2 2" xfId="64" xr:uid="{00000000-0005-0000-0000-00002A000000}"/>
    <cellStyle name="Обычный 7 3" xfId="127" xr:uid="{00000000-0005-0000-0000-00002B000000}"/>
    <cellStyle name="Обычный 7 4" xfId="51" xr:uid="{00000000-0005-0000-0000-00002C000000}"/>
    <cellStyle name="Обычный 8" xfId="22" xr:uid="{00000000-0005-0000-0000-00002D000000}"/>
    <cellStyle name="Обычный 8 2" xfId="135" xr:uid="{00000000-0005-0000-0000-00002E000000}"/>
    <cellStyle name="Обычный_Лист1" xfId="139" xr:uid="{2799380D-FBE5-42BE-9906-46BA7728058D}"/>
    <cellStyle name="Параметр" xfId="112" xr:uid="{00000000-0005-0000-0000-00002F000000}"/>
    <cellStyle name="ПеременныеСметы" xfId="113" xr:uid="{00000000-0005-0000-0000-000030000000}"/>
    <cellStyle name="Процентный 2" xfId="5" xr:uid="{00000000-0005-0000-0000-000031000000}"/>
    <cellStyle name="Процентный 2 2" xfId="26" xr:uid="{00000000-0005-0000-0000-000032000000}"/>
    <cellStyle name="Процентный 2 2 2" xfId="123" xr:uid="{00000000-0005-0000-0000-000033000000}"/>
    <cellStyle name="Процентный 2 2 3" xfId="85" xr:uid="{00000000-0005-0000-0000-000034000000}"/>
    <cellStyle name="Процентный 2 2 4" xfId="59" xr:uid="{00000000-0005-0000-0000-000035000000}"/>
    <cellStyle name="Процентный 2 3" xfId="96" xr:uid="{00000000-0005-0000-0000-000036000000}"/>
    <cellStyle name="Процентный 2 4" xfId="90" xr:uid="{00000000-0005-0000-0000-000037000000}"/>
    <cellStyle name="Процентный 2 5" xfId="74" xr:uid="{00000000-0005-0000-0000-000038000000}"/>
    <cellStyle name="Процентный 2 6" xfId="45" xr:uid="{00000000-0005-0000-0000-000039000000}"/>
    <cellStyle name="Процентный 3" xfId="18" xr:uid="{00000000-0005-0000-0000-00003A000000}"/>
    <cellStyle name="Процентный 3 2" xfId="35" xr:uid="{00000000-0005-0000-0000-00003B000000}"/>
    <cellStyle name="Процентный 3 2 2" xfId="66" xr:uid="{00000000-0005-0000-0000-00003C000000}"/>
    <cellStyle name="Процентный 3 3" xfId="53" xr:uid="{00000000-0005-0000-0000-00003D000000}"/>
    <cellStyle name="РесСмета" xfId="114" xr:uid="{00000000-0005-0000-0000-00003E000000}"/>
    <cellStyle name="СводкаСтоимРаб" xfId="115" xr:uid="{00000000-0005-0000-0000-00003F000000}"/>
    <cellStyle name="Титул" xfId="116" xr:uid="{00000000-0005-0000-0000-000040000000}"/>
    <cellStyle name="Финансовый" xfId="138" builtinId="3"/>
    <cellStyle name="Финансовый 2" xfId="3" xr:uid="{00000000-0005-0000-0000-000041000000}"/>
    <cellStyle name="Финансовый 2 2" xfId="8" xr:uid="{00000000-0005-0000-0000-000042000000}"/>
    <cellStyle name="Финансовый 2 2 2" xfId="28" xr:uid="{00000000-0005-0000-0000-000043000000}"/>
    <cellStyle name="Финансовый 2 2 2 2" xfId="124" xr:uid="{00000000-0005-0000-0000-000044000000}"/>
    <cellStyle name="Финансовый 2 2 2 3" xfId="87" xr:uid="{00000000-0005-0000-0000-000045000000}"/>
    <cellStyle name="Финансовый 2 2 2 4" xfId="61" xr:uid="{00000000-0005-0000-0000-000046000000}"/>
    <cellStyle name="Финансовый 2 2 3" xfId="86" xr:uid="{00000000-0005-0000-0000-000047000000}"/>
    <cellStyle name="Финансовый 2 2 3 2" xfId="97" xr:uid="{00000000-0005-0000-0000-000048000000}"/>
    <cellStyle name="Финансовый 2 2 4" xfId="92" xr:uid="{00000000-0005-0000-0000-000049000000}"/>
    <cellStyle name="Финансовый 2 2 4 2" xfId="132" xr:uid="{00000000-0005-0000-0000-00004A000000}"/>
    <cellStyle name="Финансовый 2 2 5" xfId="76" xr:uid="{00000000-0005-0000-0000-00004B000000}"/>
    <cellStyle name="Финансовый 2 2 6" xfId="48" xr:uid="{00000000-0005-0000-0000-00004C000000}"/>
    <cellStyle name="Финансовый 2 3" xfId="9" xr:uid="{00000000-0005-0000-0000-00004D000000}"/>
    <cellStyle name="Финансовый 2 3 2" xfId="7" xr:uid="{00000000-0005-0000-0000-00004E000000}"/>
    <cellStyle name="Финансовый 2 3 2 2" xfId="27" xr:uid="{00000000-0005-0000-0000-00004F000000}"/>
    <cellStyle name="Финансовый 2 3 2 2 2" xfId="131" xr:uid="{00000000-0005-0000-0000-000050000000}"/>
    <cellStyle name="Финансовый 2 3 2 2 3" xfId="80" xr:uid="{00000000-0005-0000-0000-000051000000}"/>
    <cellStyle name="Финансовый 2 3 2 2 4" xfId="60" xr:uid="{00000000-0005-0000-0000-000052000000}"/>
    <cellStyle name="Финансовый 2 3 2 3" xfId="125" xr:uid="{00000000-0005-0000-0000-000053000000}"/>
    <cellStyle name="Финансовый 2 3 2 4" xfId="78" xr:uid="{00000000-0005-0000-0000-000054000000}"/>
    <cellStyle name="Финансовый 2 3 2 5" xfId="47" xr:uid="{00000000-0005-0000-0000-000055000000}"/>
    <cellStyle name="Финансовый 2 3 3" xfId="10" xr:uid="{00000000-0005-0000-0000-000056000000}"/>
    <cellStyle name="Финансовый 2 3 3 2" xfId="30" xr:uid="{00000000-0005-0000-0000-000057000000}"/>
    <cellStyle name="Финансовый 2 3 3 2 2" xfId="40" xr:uid="{00000000-0005-0000-0000-000058000000}"/>
    <cellStyle name="Финансовый 2 3 3 2 2 2" xfId="41" xr:uid="{00000000-0005-0000-0000-000059000000}"/>
    <cellStyle name="Финансовый 2 3 3 2 2 2 2" xfId="71" xr:uid="{00000000-0005-0000-0000-00005A000000}"/>
    <cellStyle name="Финансовый 2 3 3 2 2 3" xfId="70" xr:uid="{00000000-0005-0000-0000-00005B000000}"/>
    <cellStyle name="Финансовый 2 3 3 2 3" xfId="129" xr:uid="{00000000-0005-0000-0000-00005C000000}"/>
    <cellStyle name="Финансовый 2 3 3 2 4" xfId="63" xr:uid="{00000000-0005-0000-0000-00005D000000}"/>
    <cellStyle name="Финансовый 2 3 3 2 5" xfId="82" xr:uid="{00000000-0005-0000-0000-00005E000000}"/>
    <cellStyle name="Финансовый 2 3 3 3" xfId="126" xr:uid="{00000000-0005-0000-0000-00005F000000}"/>
    <cellStyle name="Финансовый 2 3 3 4" xfId="50" xr:uid="{00000000-0005-0000-0000-000060000000}"/>
    <cellStyle name="Финансовый 2 3 4" xfId="19" xr:uid="{00000000-0005-0000-0000-000061000000}"/>
    <cellStyle name="Финансовый 2 3 4 2" xfId="36" xr:uid="{00000000-0005-0000-0000-000062000000}"/>
    <cellStyle name="Финансовый 2 3 4 2 2" xfId="67" xr:uid="{00000000-0005-0000-0000-000063000000}"/>
    <cellStyle name="Финансовый 2 3 4 3" xfId="98" xr:uid="{00000000-0005-0000-0000-000064000000}"/>
    <cellStyle name="Финансовый 2 3 4 4" xfId="54" xr:uid="{00000000-0005-0000-0000-000065000000}"/>
    <cellStyle name="Финансовый 2 3 5" xfId="21" xr:uid="{00000000-0005-0000-0000-000066000000}"/>
    <cellStyle name="Финансовый 2 3 5 2" xfId="38" xr:uid="{00000000-0005-0000-0000-000067000000}"/>
    <cellStyle name="Финансовый 2 3 5 2 2" xfId="68" xr:uid="{00000000-0005-0000-0000-000068000000}"/>
    <cellStyle name="Финансовый 2 3 5 3" xfId="130" xr:uid="{00000000-0005-0000-0000-000069000000}"/>
    <cellStyle name="Финансовый 2 3 5 4" xfId="55" xr:uid="{00000000-0005-0000-0000-00006A000000}"/>
    <cellStyle name="Финансовый 2 3 6" xfId="29" xr:uid="{00000000-0005-0000-0000-00006B000000}"/>
    <cellStyle name="Финансовый 2 3 6 2" xfId="93" xr:uid="{00000000-0005-0000-0000-00006C000000}"/>
    <cellStyle name="Финансовый 2 3 6 3" xfId="62" xr:uid="{00000000-0005-0000-0000-00006D000000}"/>
    <cellStyle name="Финансовый 2 3 7" xfId="77" xr:uid="{00000000-0005-0000-0000-00006E000000}"/>
    <cellStyle name="Финансовый 2 3 8" xfId="49" xr:uid="{00000000-0005-0000-0000-00006F000000}"/>
    <cellStyle name="Финансовый 2 4" xfId="25" xr:uid="{00000000-0005-0000-0000-000070000000}"/>
    <cellStyle name="Финансовый 2 4 2" xfId="121" xr:uid="{00000000-0005-0000-0000-000071000000}"/>
    <cellStyle name="Финансовый 2 4 3" xfId="84" xr:uid="{00000000-0005-0000-0000-000072000000}"/>
    <cellStyle name="Финансовый 2 4 4" xfId="58" xr:uid="{00000000-0005-0000-0000-000073000000}"/>
    <cellStyle name="Финансовый 2 5" xfId="95" xr:uid="{00000000-0005-0000-0000-000074000000}"/>
    <cellStyle name="Финансовый 2 5 2" xfId="133" xr:uid="{00000000-0005-0000-0000-000075000000}"/>
    <cellStyle name="Финансовый 2 6" xfId="89" xr:uid="{00000000-0005-0000-0000-000076000000}"/>
    <cellStyle name="Финансовый 2 7" xfId="73" xr:uid="{00000000-0005-0000-0000-000077000000}"/>
    <cellStyle name="Финансовый 2 7 2" xfId="134" xr:uid="{00000000-0005-0000-0000-000078000000}"/>
    <cellStyle name="Финансовый 2 8" xfId="44" xr:uid="{00000000-0005-0000-0000-000079000000}"/>
    <cellStyle name="Финансовый 3" xfId="11" xr:uid="{00000000-0005-0000-0000-00007A000000}"/>
    <cellStyle name="Финансовый 3 2" xfId="31" xr:uid="{00000000-0005-0000-0000-00007B000000}"/>
    <cellStyle name="Финансовый 4" xfId="13" xr:uid="{00000000-0005-0000-0000-00007C000000}"/>
    <cellStyle name="Финансовый 4 2" xfId="17" xr:uid="{00000000-0005-0000-0000-00007D000000}"/>
    <cellStyle name="Финансовый 4 2 2" xfId="34" xr:uid="{00000000-0005-0000-0000-00007E000000}"/>
    <cellStyle name="Финансовый 4 2 2 2" xfId="65" xr:uid="{00000000-0005-0000-0000-00007F000000}"/>
    <cellStyle name="Финансовый 4 2 3" xfId="52" xr:uid="{00000000-0005-0000-0000-000080000000}"/>
    <cellStyle name="Финансовый 4 3" xfId="32" xr:uid="{00000000-0005-0000-0000-000081000000}"/>
    <cellStyle name="Финансовый 5" xfId="20" xr:uid="{00000000-0005-0000-0000-000082000000}"/>
    <cellStyle name="Финансовый 5 2" xfId="37" xr:uid="{00000000-0005-0000-0000-000083000000}"/>
    <cellStyle name="Финансовый 6" xfId="42" xr:uid="{00000000-0005-0000-0000-000084000000}"/>
    <cellStyle name="Финансовый 6 2" xfId="91" xr:uid="{00000000-0005-0000-0000-000085000000}"/>
    <cellStyle name="Финансовый 7" xfId="75" xr:uid="{00000000-0005-0000-0000-000086000000}"/>
    <cellStyle name="Финансовый 8" xfId="46" xr:uid="{00000000-0005-0000-0000-000087000000}"/>
    <cellStyle name="Хвост" xfId="117" xr:uid="{00000000-0005-0000-0000-000088000000}"/>
    <cellStyle name="Экспертиза" xfId="118" xr:uid="{00000000-0005-0000-0000-00008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2"/>
  <sheetViews>
    <sheetView zoomScale="85" zoomScaleNormal="85" workbookViewId="0">
      <selection activeCell="A151" sqref="A151:H172"/>
    </sheetView>
  </sheetViews>
  <sheetFormatPr defaultColWidth="9.140625" defaultRowHeight="12.75" outlineLevelRow="1"/>
  <cols>
    <col min="1" max="1" width="6.7109375" style="11" customWidth="1"/>
    <col min="2" max="2" width="59.5703125" style="42" customWidth="1"/>
    <col min="3" max="3" width="7.140625" style="40" bestFit="1" customWidth="1"/>
    <col min="4" max="4" width="7.42578125" style="41" bestFit="1" customWidth="1"/>
    <col min="5" max="8" width="16.42578125" style="10" customWidth="1"/>
    <col min="9" max="16384" width="9.140625" style="1"/>
  </cols>
  <sheetData>
    <row r="1" spans="1:8" s="4" customFormat="1" ht="15.75">
      <c r="A1" s="121" t="s">
        <v>205</v>
      </c>
      <c r="B1" s="121"/>
      <c r="C1" s="121"/>
      <c r="D1" s="121"/>
      <c r="E1" s="121"/>
      <c r="F1" s="121"/>
      <c r="G1" s="121"/>
      <c r="H1" s="121"/>
    </row>
    <row r="2" spans="1:8" s="8" customFormat="1" ht="21" customHeight="1">
      <c r="A2" s="122" t="s">
        <v>206</v>
      </c>
      <c r="B2" s="122"/>
      <c r="C2" s="122"/>
      <c r="D2" s="122"/>
      <c r="E2" s="122"/>
      <c r="F2" s="122"/>
      <c r="G2" s="122"/>
      <c r="H2" s="122"/>
    </row>
    <row r="3" spans="1:8" s="8" customFormat="1" ht="21" customHeight="1">
      <c r="A3" s="122" t="s">
        <v>207</v>
      </c>
      <c r="B3" s="122"/>
      <c r="C3" s="122"/>
      <c r="D3" s="122"/>
      <c r="E3" s="122"/>
      <c r="F3" s="122"/>
      <c r="G3" s="122"/>
      <c r="H3" s="122"/>
    </row>
    <row r="4" spans="1:8" s="8" customFormat="1" ht="72.75" customHeight="1" thickBot="1">
      <c r="A4" s="123" t="s">
        <v>216</v>
      </c>
      <c r="B4" s="123"/>
      <c r="C4" s="123"/>
      <c r="D4" s="123"/>
      <c r="E4" s="123"/>
      <c r="F4" s="123"/>
      <c r="G4" s="123"/>
      <c r="H4" s="123"/>
    </row>
    <row r="5" spans="1:8" s="2" customFormat="1" ht="38.25" customHeight="1" thickBot="1">
      <c r="A5" s="78"/>
      <c r="B5" s="78"/>
      <c r="C5" s="78"/>
      <c r="D5" s="78"/>
      <c r="E5" s="124" t="s">
        <v>203</v>
      </c>
      <c r="F5" s="125"/>
      <c r="G5" s="126" t="s">
        <v>204</v>
      </c>
      <c r="H5" s="127"/>
    </row>
    <row r="6" spans="1:8" ht="44.25" customHeight="1">
      <c r="A6" s="149" t="s">
        <v>26</v>
      </c>
      <c r="B6" s="137"/>
      <c r="C6" s="137"/>
      <c r="D6" s="120"/>
      <c r="E6" s="128" t="s">
        <v>201</v>
      </c>
      <c r="F6" s="128"/>
      <c r="G6" s="128" t="s">
        <v>202</v>
      </c>
      <c r="H6" s="129"/>
    </row>
    <row r="7" spans="1:8" ht="37.5" customHeight="1">
      <c r="A7" s="150" t="s">
        <v>0</v>
      </c>
      <c r="B7" s="94" t="s">
        <v>1</v>
      </c>
      <c r="C7" s="94" t="s">
        <v>2</v>
      </c>
      <c r="D7" s="95" t="s">
        <v>3</v>
      </c>
      <c r="E7" s="61" t="s">
        <v>199</v>
      </c>
      <c r="F7" s="61" t="s">
        <v>200</v>
      </c>
      <c r="G7" s="61" t="s">
        <v>199</v>
      </c>
      <c r="H7" s="73" t="s">
        <v>200</v>
      </c>
    </row>
    <row r="8" spans="1:8" s="9" customFormat="1" ht="13.5" thickBot="1">
      <c r="A8" s="74">
        <v>1</v>
      </c>
      <c r="B8" s="75">
        <f t="shared" ref="B8:D8" si="0">A8+1</f>
        <v>2</v>
      </c>
      <c r="C8" s="75">
        <f t="shared" si="0"/>
        <v>3</v>
      </c>
      <c r="D8" s="75">
        <f t="shared" si="0"/>
        <v>4</v>
      </c>
      <c r="E8" s="117">
        <v>5</v>
      </c>
      <c r="F8" s="117">
        <v>6</v>
      </c>
      <c r="G8" s="117">
        <v>7</v>
      </c>
      <c r="H8" s="151">
        <v>8</v>
      </c>
    </row>
    <row r="9" spans="1:8" ht="18.75" customHeight="1">
      <c r="A9" s="144"/>
      <c r="B9" s="145" t="s">
        <v>210</v>
      </c>
      <c r="C9" s="146"/>
      <c r="D9" s="147"/>
      <c r="E9" s="146"/>
      <c r="F9" s="147"/>
      <c r="G9" s="146"/>
      <c r="H9" s="148"/>
    </row>
    <row r="10" spans="1:8" ht="25.5" outlineLevel="1">
      <c r="A10" s="14"/>
      <c r="B10" s="15" t="s">
        <v>27</v>
      </c>
      <c r="C10" s="16" t="s">
        <v>4</v>
      </c>
      <c r="D10" s="46">
        <v>1</v>
      </c>
      <c r="E10" s="53"/>
      <c r="F10" s="53"/>
      <c r="G10" s="102">
        <f>E10*D10</f>
        <v>0</v>
      </c>
      <c r="H10" s="102">
        <f>F10*D10</f>
        <v>0</v>
      </c>
    </row>
    <row r="11" spans="1:8" outlineLevel="1">
      <c r="A11" s="14"/>
      <c r="B11" s="17" t="s">
        <v>28</v>
      </c>
      <c r="C11" s="18" t="s">
        <v>4</v>
      </c>
      <c r="D11" s="43">
        <v>2</v>
      </c>
      <c r="E11" s="53"/>
      <c r="F11" s="53"/>
      <c r="G11" s="102">
        <f t="shared" ref="G11:G74" si="1">E11*D11</f>
        <v>0</v>
      </c>
      <c r="H11" s="102">
        <f t="shared" ref="H11:H74" si="2">F11*D11</f>
        <v>0</v>
      </c>
    </row>
    <row r="12" spans="1:8" ht="25.5" outlineLevel="1">
      <c r="A12" s="14"/>
      <c r="B12" s="17" t="s">
        <v>29</v>
      </c>
      <c r="C12" s="18" t="s">
        <v>4</v>
      </c>
      <c r="D12" s="43">
        <v>1</v>
      </c>
      <c r="E12" s="53"/>
      <c r="F12" s="53"/>
      <c r="G12" s="102">
        <f t="shared" si="1"/>
        <v>0</v>
      </c>
      <c r="H12" s="102">
        <f t="shared" si="2"/>
        <v>0</v>
      </c>
    </row>
    <row r="13" spans="1:8" outlineLevel="1">
      <c r="A13" s="14"/>
      <c r="B13" s="17" t="s">
        <v>30</v>
      </c>
      <c r="C13" s="18" t="s">
        <v>4</v>
      </c>
      <c r="D13" s="43">
        <v>1</v>
      </c>
      <c r="E13" s="53"/>
      <c r="F13" s="53"/>
      <c r="G13" s="102">
        <f t="shared" si="1"/>
        <v>0</v>
      </c>
      <c r="H13" s="102">
        <f t="shared" si="2"/>
        <v>0</v>
      </c>
    </row>
    <row r="14" spans="1:8" ht="25.5" outlineLevel="1">
      <c r="A14" s="14"/>
      <c r="B14" s="17" t="s">
        <v>31</v>
      </c>
      <c r="C14" s="18" t="s">
        <v>4</v>
      </c>
      <c r="D14" s="43">
        <v>1</v>
      </c>
      <c r="E14" s="53"/>
      <c r="F14" s="53"/>
      <c r="G14" s="102">
        <f t="shared" si="1"/>
        <v>0</v>
      </c>
      <c r="H14" s="102">
        <f t="shared" si="2"/>
        <v>0</v>
      </c>
    </row>
    <row r="15" spans="1:8" ht="25.5" outlineLevel="1">
      <c r="A15" s="14"/>
      <c r="B15" s="17" t="s">
        <v>32</v>
      </c>
      <c r="C15" s="18" t="s">
        <v>4</v>
      </c>
      <c r="D15" s="43">
        <v>1</v>
      </c>
      <c r="E15" s="53"/>
      <c r="F15" s="53"/>
      <c r="G15" s="102">
        <f t="shared" si="1"/>
        <v>0</v>
      </c>
      <c r="H15" s="102">
        <f t="shared" si="2"/>
        <v>0</v>
      </c>
    </row>
    <row r="16" spans="1:8" outlineLevel="1">
      <c r="A16" s="14"/>
      <c r="B16" s="17" t="s">
        <v>33</v>
      </c>
      <c r="C16" s="18" t="s">
        <v>4</v>
      </c>
      <c r="D16" s="43">
        <v>1</v>
      </c>
      <c r="E16" s="53"/>
      <c r="F16" s="53"/>
      <c r="G16" s="102">
        <f t="shared" si="1"/>
        <v>0</v>
      </c>
      <c r="H16" s="102">
        <f t="shared" si="2"/>
        <v>0</v>
      </c>
    </row>
    <row r="17" spans="1:8" ht="25.5" outlineLevel="1">
      <c r="A17" s="14"/>
      <c r="B17" s="17" t="s">
        <v>34</v>
      </c>
      <c r="C17" s="18" t="s">
        <v>4</v>
      </c>
      <c r="D17" s="43">
        <v>1</v>
      </c>
      <c r="E17" s="53"/>
      <c r="F17" s="53"/>
      <c r="G17" s="102">
        <f t="shared" si="1"/>
        <v>0</v>
      </c>
      <c r="H17" s="102">
        <f t="shared" si="2"/>
        <v>0</v>
      </c>
    </row>
    <row r="18" spans="1:8" ht="25.5" outlineLevel="1">
      <c r="A18" s="14"/>
      <c r="B18" s="17" t="s">
        <v>35</v>
      </c>
      <c r="C18" s="18" t="s">
        <v>10</v>
      </c>
      <c r="D18" s="43">
        <v>2</v>
      </c>
      <c r="E18" s="53"/>
      <c r="F18" s="53"/>
      <c r="G18" s="102">
        <f t="shared" si="1"/>
        <v>0</v>
      </c>
      <c r="H18" s="102">
        <f t="shared" si="2"/>
        <v>0</v>
      </c>
    </row>
    <row r="19" spans="1:8" ht="25.5" outlineLevel="1">
      <c r="A19" s="14"/>
      <c r="B19" s="17" t="s">
        <v>36</v>
      </c>
      <c r="C19" s="18" t="s">
        <v>4</v>
      </c>
      <c r="D19" s="43">
        <v>1</v>
      </c>
      <c r="E19" s="53"/>
      <c r="F19" s="53"/>
      <c r="G19" s="102">
        <f t="shared" si="1"/>
        <v>0</v>
      </c>
      <c r="H19" s="102">
        <f t="shared" si="2"/>
        <v>0</v>
      </c>
    </row>
    <row r="20" spans="1:8" ht="25.5" outlineLevel="1">
      <c r="A20" s="14"/>
      <c r="B20" s="17" t="s">
        <v>37</v>
      </c>
      <c r="C20" s="18" t="s">
        <v>4</v>
      </c>
      <c r="D20" s="43">
        <v>1</v>
      </c>
      <c r="E20" s="53"/>
      <c r="F20" s="53"/>
      <c r="G20" s="102">
        <f t="shared" si="1"/>
        <v>0</v>
      </c>
      <c r="H20" s="102">
        <f t="shared" si="2"/>
        <v>0</v>
      </c>
    </row>
    <row r="21" spans="1:8" ht="25.5" outlineLevel="1">
      <c r="A21" s="14"/>
      <c r="B21" s="17" t="s">
        <v>38</v>
      </c>
      <c r="C21" s="18" t="s">
        <v>4</v>
      </c>
      <c r="D21" s="43">
        <v>4</v>
      </c>
      <c r="E21" s="53"/>
      <c r="F21" s="53"/>
      <c r="G21" s="102">
        <f t="shared" si="1"/>
        <v>0</v>
      </c>
      <c r="H21" s="102">
        <f t="shared" si="2"/>
        <v>0</v>
      </c>
    </row>
    <row r="22" spans="1:8" ht="25.5" outlineLevel="1">
      <c r="A22" s="14"/>
      <c r="B22" s="19" t="s">
        <v>39</v>
      </c>
      <c r="C22" s="20" t="s">
        <v>4</v>
      </c>
      <c r="D22" s="47">
        <v>1</v>
      </c>
      <c r="E22" s="53"/>
      <c r="F22" s="53"/>
      <c r="G22" s="102">
        <f t="shared" si="1"/>
        <v>0</v>
      </c>
      <c r="H22" s="102">
        <f t="shared" si="2"/>
        <v>0</v>
      </c>
    </row>
    <row r="23" spans="1:8" ht="38.25" outlineLevel="1">
      <c r="A23" s="14"/>
      <c r="B23" s="17" t="s">
        <v>40</v>
      </c>
      <c r="C23" s="18" t="s">
        <v>4</v>
      </c>
      <c r="D23" s="43">
        <v>1</v>
      </c>
      <c r="E23" s="53"/>
      <c r="F23" s="53"/>
      <c r="G23" s="102">
        <f t="shared" si="1"/>
        <v>0</v>
      </c>
      <c r="H23" s="102">
        <f t="shared" si="2"/>
        <v>0</v>
      </c>
    </row>
    <row r="24" spans="1:8" outlineLevel="1">
      <c r="A24" s="14"/>
      <c r="B24" s="17" t="s">
        <v>41</v>
      </c>
      <c r="C24" s="18" t="s">
        <v>4</v>
      </c>
      <c r="D24" s="43">
        <v>1</v>
      </c>
      <c r="E24" s="53"/>
      <c r="F24" s="53"/>
      <c r="G24" s="102">
        <f t="shared" si="1"/>
        <v>0</v>
      </c>
      <c r="H24" s="102">
        <f t="shared" si="2"/>
        <v>0</v>
      </c>
    </row>
    <row r="25" spans="1:8" ht="25.5" outlineLevel="1">
      <c r="A25" s="14"/>
      <c r="B25" s="17" t="s">
        <v>42</v>
      </c>
      <c r="C25" s="18" t="s">
        <v>4</v>
      </c>
      <c r="D25" s="43">
        <v>7</v>
      </c>
      <c r="E25" s="53"/>
      <c r="F25" s="53"/>
      <c r="G25" s="102">
        <f t="shared" si="1"/>
        <v>0</v>
      </c>
      <c r="H25" s="102">
        <f t="shared" si="2"/>
        <v>0</v>
      </c>
    </row>
    <row r="26" spans="1:8" ht="25.5" outlineLevel="1">
      <c r="A26" s="14"/>
      <c r="B26" s="17" t="s">
        <v>43</v>
      </c>
      <c r="C26" s="18" t="s">
        <v>4</v>
      </c>
      <c r="D26" s="43">
        <v>1</v>
      </c>
      <c r="E26" s="53"/>
      <c r="F26" s="53"/>
      <c r="G26" s="102">
        <f t="shared" si="1"/>
        <v>0</v>
      </c>
      <c r="H26" s="102">
        <f t="shared" si="2"/>
        <v>0</v>
      </c>
    </row>
    <row r="27" spans="1:8" ht="25.5" outlineLevel="1">
      <c r="A27" s="14"/>
      <c r="B27" s="17" t="s">
        <v>44</v>
      </c>
      <c r="C27" s="18" t="s">
        <v>4</v>
      </c>
      <c r="D27" s="43">
        <v>2</v>
      </c>
      <c r="E27" s="53"/>
      <c r="F27" s="53"/>
      <c r="G27" s="102">
        <f t="shared" si="1"/>
        <v>0</v>
      </c>
      <c r="H27" s="102">
        <f t="shared" si="2"/>
        <v>0</v>
      </c>
    </row>
    <row r="28" spans="1:8" outlineLevel="1">
      <c r="A28" s="14"/>
      <c r="B28" s="21" t="s">
        <v>45</v>
      </c>
      <c r="C28" s="22" t="s">
        <v>4</v>
      </c>
      <c r="D28" s="48">
        <v>1</v>
      </c>
      <c r="E28" s="53"/>
      <c r="F28" s="53"/>
      <c r="G28" s="102">
        <f t="shared" si="1"/>
        <v>0</v>
      </c>
      <c r="H28" s="102">
        <f t="shared" si="2"/>
        <v>0</v>
      </c>
    </row>
    <row r="29" spans="1:8" ht="25.5" outlineLevel="1">
      <c r="A29" s="14"/>
      <c r="B29" s="17" t="s">
        <v>46</v>
      </c>
      <c r="C29" s="18" t="s">
        <v>4</v>
      </c>
      <c r="D29" s="43">
        <v>2</v>
      </c>
      <c r="E29" s="53"/>
      <c r="F29" s="53"/>
      <c r="G29" s="102">
        <f t="shared" si="1"/>
        <v>0</v>
      </c>
      <c r="H29" s="102">
        <f t="shared" si="2"/>
        <v>0</v>
      </c>
    </row>
    <row r="30" spans="1:8" outlineLevel="1">
      <c r="A30" s="14"/>
      <c r="B30" s="17" t="s">
        <v>47</v>
      </c>
      <c r="C30" s="18" t="s">
        <v>4</v>
      </c>
      <c r="D30" s="43">
        <v>1</v>
      </c>
      <c r="E30" s="53"/>
      <c r="F30" s="53"/>
      <c r="G30" s="102">
        <f t="shared" si="1"/>
        <v>0</v>
      </c>
      <c r="H30" s="102">
        <f t="shared" si="2"/>
        <v>0</v>
      </c>
    </row>
    <row r="31" spans="1:8" ht="25.5" outlineLevel="1">
      <c r="A31" s="14"/>
      <c r="B31" s="17" t="s">
        <v>48</v>
      </c>
      <c r="C31" s="18" t="s">
        <v>6</v>
      </c>
      <c r="D31" s="43">
        <f>1500*1.02</f>
        <v>1530</v>
      </c>
      <c r="E31" s="53"/>
      <c r="F31" s="53"/>
      <c r="G31" s="102">
        <f t="shared" si="1"/>
        <v>0</v>
      </c>
      <c r="H31" s="102">
        <f t="shared" si="2"/>
        <v>0</v>
      </c>
    </row>
    <row r="32" spans="1:8" outlineLevel="1">
      <c r="A32" s="14"/>
      <c r="B32" s="17" t="s">
        <v>49</v>
      </c>
      <c r="C32" s="18" t="s">
        <v>6</v>
      </c>
      <c r="D32" s="43">
        <f>670*1.02</f>
        <v>683.4</v>
      </c>
      <c r="E32" s="53"/>
      <c r="F32" s="53"/>
      <c r="G32" s="102">
        <f t="shared" si="1"/>
        <v>0</v>
      </c>
      <c r="H32" s="102">
        <f t="shared" si="2"/>
        <v>0</v>
      </c>
    </row>
    <row r="33" spans="1:8" outlineLevel="1">
      <c r="A33" s="14"/>
      <c r="B33" s="17" t="s">
        <v>50</v>
      </c>
      <c r="C33" s="18" t="s">
        <v>4</v>
      </c>
      <c r="D33" s="43">
        <v>3000</v>
      </c>
      <c r="E33" s="53"/>
      <c r="F33" s="53"/>
      <c r="G33" s="102">
        <f t="shared" si="1"/>
        <v>0</v>
      </c>
      <c r="H33" s="102">
        <f t="shared" si="2"/>
        <v>0</v>
      </c>
    </row>
    <row r="34" spans="1:8" outlineLevel="1">
      <c r="A34" s="14"/>
      <c r="B34" s="17" t="s">
        <v>51</v>
      </c>
      <c r="C34" s="18" t="s">
        <v>6</v>
      </c>
      <c r="D34" s="43">
        <f>9*1.02</f>
        <v>9.18</v>
      </c>
      <c r="E34" s="53"/>
      <c r="F34" s="53"/>
      <c r="G34" s="102">
        <f t="shared" si="1"/>
        <v>0</v>
      </c>
      <c r="H34" s="102">
        <f t="shared" si="2"/>
        <v>0</v>
      </c>
    </row>
    <row r="35" spans="1:8" ht="25.5" outlineLevel="1">
      <c r="A35" s="14"/>
      <c r="B35" s="17" t="s">
        <v>52</v>
      </c>
      <c r="C35" s="18" t="s">
        <v>4</v>
      </c>
      <c r="D35" s="43">
        <v>70</v>
      </c>
      <c r="E35" s="53"/>
      <c r="F35" s="53"/>
      <c r="G35" s="102">
        <f t="shared" si="1"/>
        <v>0</v>
      </c>
      <c r="H35" s="102">
        <f t="shared" si="2"/>
        <v>0</v>
      </c>
    </row>
    <row r="36" spans="1:8" ht="25.5" outlineLevel="1">
      <c r="A36" s="14"/>
      <c r="B36" s="17" t="s">
        <v>53</v>
      </c>
      <c r="C36" s="18" t="s">
        <v>4</v>
      </c>
      <c r="D36" s="43">
        <v>70</v>
      </c>
      <c r="E36" s="53"/>
      <c r="F36" s="53"/>
      <c r="G36" s="102">
        <f t="shared" si="1"/>
        <v>0</v>
      </c>
      <c r="H36" s="102">
        <f t="shared" si="2"/>
        <v>0</v>
      </c>
    </row>
    <row r="37" spans="1:8" outlineLevel="1">
      <c r="A37" s="14"/>
      <c r="B37" s="17" t="s">
        <v>54</v>
      </c>
      <c r="C37" s="18" t="s">
        <v>10</v>
      </c>
      <c r="D37" s="43">
        <v>10</v>
      </c>
      <c r="E37" s="53"/>
      <c r="F37" s="53"/>
      <c r="G37" s="102">
        <f t="shared" si="1"/>
        <v>0</v>
      </c>
      <c r="H37" s="102">
        <f t="shared" si="2"/>
        <v>0</v>
      </c>
    </row>
    <row r="38" spans="1:8" outlineLevel="1">
      <c r="A38" s="14"/>
      <c r="B38" s="23" t="s">
        <v>55</v>
      </c>
      <c r="C38" s="22"/>
      <c r="D38" s="48"/>
      <c r="E38" s="53"/>
      <c r="F38" s="53"/>
      <c r="G38" s="102"/>
      <c r="H38" s="102"/>
    </row>
    <row r="39" spans="1:8" outlineLevel="1">
      <c r="A39" s="14"/>
      <c r="B39" s="21" t="s">
        <v>56</v>
      </c>
      <c r="C39" s="22" t="s">
        <v>4</v>
      </c>
      <c r="D39" s="48">
        <v>7</v>
      </c>
      <c r="E39" s="53"/>
      <c r="F39" s="53"/>
      <c r="G39" s="102">
        <f t="shared" si="1"/>
        <v>0</v>
      </c>
      <c r="H39" s="102">
        <f t="shared" si="2"/>
        <v>0</v>
      </c>
    </row>
    <row r="40" spans="1:8" ht="33" customHeight="1">
      <c r="A40" s="14"/>
      <c r="B40" s="21" t="s">
        <v>57</v>
      </c>
      <c r="C40" s="22" t="s">
        <v>4</v>
      </c>
      <c r="D40" s="48">
        <v>7</v>
      </c>
      <c r="E40" s="53"/>
      <c r="F40" s="53"/>
      <c r="G40" s="102">
        <f t="shared" si="1"/>
        <v>0</v>
      </c>
      <c r="H40" s="102">
        <f t="shared" si="2"/>
        <v>0</v>
      </c>
    </row>
    <row r="41" spans="1:8" outlineLevel="1">
      <c r="A41" s="14"/>
      <c r="B41" s="21" t="s">
        <v>45</v>
      </c>
      <c r="C41" s="22" t="s">
        <v>4</v>
      </c>
      <c r="D41" s="48">
        <v>7</v>
      </c>
      <c r="E41" s="53"/>
      <c r="F41" s="53"/>
      <c r="G41" s="102">
        <f t="shared" si="1"/>
        <v>0</v>
      </c>
      <c r="H41" s="102">
        <f t="shared" si="2"/>
        <v>0</v>
      </c>
    </row>
    <row r="42" spans="1:8" outlineLevel="1">
      <c r="A42" s="14"/>
      <c r="B42" s="21" t="s">
        <v>58</v>
      </c>
      <c r="C42" s="22" t="s">
        <v>4</v>
      </c>
      <c r="D42" s="48">
        <v>77</v>
      </c>
      <c r="E42" s="53"/>
      <c r="F42" s="53"/>
      <c r="G42" s="102">
        <f t="shared" si="1"/>
        <v>0</v>
      </c>
      <c r="H42" s="102">
        <f t="shared" si="2"/>
        <v>0</v>
      </c>
    </row>
    <row r="43" spans="1:8" outlineLevel="1">
      <c r="A43" s="14"/>
      <c r="B43" s="17" t="s">
        <v>59</v>
      </c>
      <c r="C43" s="22" t="s">
        <v>4</v>
      </c>
      <c r="D43" s="43">
        <v>77</v>
      </c>
      <c r="E43" s="53"/>
      <c r="F43" s="53"/>
      <c r="G43" s="102">
        <f t="shared" si="1"/>
        <v>0</v>
      </c>
      <c r="H43" s="102">
        <f t="shared" si="2"/>
        <v>0</v>
      </c>
    </row>
    <row r="44" spans="1:8" outlineLevel="1">
      <c r="A44" s="12"/>
      <c r="B44" s="96" t="s">
        <v>211</v>
      </c>
      <c r="C44" s="13"/>
      <c r="D44" s="45"/>
      <c r="E44" s="13"/>
      <c r="F44" s="45"/>
      <c r="G44" s="101"/>
      <c r="H44" s="98"/>
    </row>
    <row r="45" spans="1:8" outlineLevel="1">
      <c r="A45" s="14"/>
      <c r="B45" s="17" t="s">
        <v>60</v>
      </c>
      <c r="C45" s="18" t="s">
        <v>4</v>
      </c>
      <c r="D45" s="43">
        <v>1</v>
      </c>
      <c r="E45" s="53"/>
      <c r="F45" s="53"/>
      <c r="G45" s="102">
        <f t="shared" si="1"/>
        <v>0</v>
      </c>
      <c r="H45" s="102">
        <f t="shared" si="2"/>
        <v>0</v>
      </c>
    </row>
    <row r="46" spans="1:8" outlineLevel="1">
      <c r="A46" s="14"/>
      <c r="B46" s="17" t="s">
        <v>61</v>
      </c>
      <c r="C46" s="18" t="s">
        <v>4</v>
      </c>
      <c r="D46" s="43">
        <v>6</v>
      </c>
      <c r="E46" s="53"/>
      <c r="F46" s="53"/>
      <c r="G46" s="102">
        <f t="shared" si="1"/>
        <v>0</v>
      </c>
      <c r="H46" s="102">
        <f t="shared" si="2"/>
        <v>0</v>
      </c>
    </row>
    <row r="47" spans="1:8" outlineLevel="1">
      <c r="A47" s="14"/>
      <c r="B47" s="17" t="s">
        <v>62</v>
      </c>
      <c r="C47" s="18" t="s">
        <v>4</v>
      </c>
      <c r="D47" s="43">
        <v>7</v>
      </c>
      <c r="E47" s="53"/>
      <c r="F47" s="53"/>
      <c r="G47" s="102">
        <f t="shared" si="1"/>
        <v>0</v>
      </c>
      <c r="H47" s="102">
        <f t="shared" si="2"/>
        <v>0</v>
      </c>
    </row>
    <row r="48" spans="1:8" outlineLevel="1">
      <c r="A48" s="14"/>
      <c r="B48" s="17" t="s">
        <v>63</v>
      </c>
      <c r="C48" s="18" t="s">
        <v>4</v>
      </c>
      <c r="D48" s="43">
        <v>1</v>
      </c>
      <c r="E48" s="53"/>
      <c r="F48" s="53"/>
      <c r="G48" s="102">
        <f t="shared" si="1"/>
        <v>0</v>
      </c>
      <c r="H48" s="102">
        <f t="shared" si="2"/>
        <v>0</v>
      </c>
    </row>
    <row r="49" spans="1:8" outlineLevel="1">
      <c r="A49" s="14"/>
      <c r="B49" s="17" t="s">
        <v>64</v>
      </c>
      <c r="C49" s="18" t="s">
        <v>6</v>
      </c>
      <c r="D49" s="43">
        <f>120*1.02</f>
        <v>122.4</v>
      </c>
      <c r="E49" s="53"/>
      <c r="F49" s="53"/>
      <c r="G49" s="102">
        <f t="shared" si="1"/>
        <v>0</v>
      </c>
      <c r="H49" s="102">
        <f t="shared" si="2"/>
        <v>0</v>
      </c>
    </row>
    <row r="50" spans="1:8" outlineLevel="1">
      <c r="A50" s="14"/>
      <c r="B50" s="17" t="s">
        <v>65</v>
      </c>
      <c r="C50" s="18" t="s">
        <v>4</v>
      </c>
      <c r="D50" s="43">
        <v>120</v>
      </c>
      <c r="E50" s="53"/>
      <c r="F50" s="53"/>
      <c r="G50" s="102">
        <f t="shared" si="1"/>
        <v>0</v>
      </c>
      <c r="H50" s="102">
        <f t="shared" si="2"/>
        <v>0</v>
      </c>
    </row>
    <row r="51" spans="1:8" ht="25.5" outlineLevel="1">
      <c r="A51" s="14"/>
      <c r="B51" s="17" t="s">
        <v>66</v>
      </c>
      <c r="C51" s="18" t="s">
        <v>4</v>
      </c>
      <c r="D51" s="43">
        <v>1</v>
      </c>
      <c r="E51" s="53"/>
      <c r="F51" s="53"/>
      <c r="G51" s="102">
        <f t="shared" si="1"/>
        <v>0</v>
      </c>
      <c r="H51" s="102">
        <f t="shared" si="2"/>
        <v>0</v>
      </c>
    </row>
    <row r="52" spans="1:8" ht="25.5" outlineLevel="1">
      <c r="A52" s="14"/>
      <c r="B52" s="17" t="s">
        <v>67</v>
      </c>
      <c r="C52" s="18" t="s">
        <v>4</v>
      </c>
      <c r="D52" s="43">
        <v>1</v>
      </c>
      <c r="E52" s="53"/>
      <c r="F52" s="53"/>
      <c r="G52" s="102">
        <f t="shared" si="1"/>
        <v>0</v>
      </c>
      <c r="H52" s="102">
        <f t="shared" si="2"/>
        <v>0</v>
      </c>
    </row>
    <row r="53" spans="1:8" outlineLevel="1">
      <c r="A53" s="14"/>
      <c r="B53" s="17" t="s">
        <v>68</v>
      </c>
      <c r="C53" s="18" t="s">
        <v>4</v>
      </c>
      <c r="D53" s="43">
        <v>1</v>
      </c>
      <c r="E53" s="53"/>
      <c r="F53" s="53"/>
      <c r="G53" s="102">
        <f t="shared" si="1"/>
        <v>0</v>
      </c>
      <c r="H53" s="102">
        <f t="shared" si="2"/>
        <v>0</v>
      </c>
    </row>
    <row r="54" spans="1:8">
      <c r="A54" s="14"/>
      <c r="B54" s="15" t="s">
        <v>69</v>
      </c>
      <c r="C54" s="18"/>
      <c r="D54" s="43"/>
      <c r="E54" s="53"/>
      <c r="F54" s="53"/>
      <c r="G54" s="102"/>
      <c r="H54" s="102"/>
    </row>
    <row r="55" spans="1:8" outlineLevel="1">
      <c r="A55" s="14"/>
      <c r="B55" s="17" t="s">
        <v>70</v>
      </c>
      <c r="C55" s="18" t="s">
        <v>6</v>
      </c>
      <c r="D55" s="49">
        <f>118*1.02</f>
        <v>120.36</v>
      </c>
      <c r="E55" s="53"/>
      <c r="F55" s="53"/>
      <c r="G55" s="102">
        <f t="shared" si="1"/>
        <v>0</v>
      </c>
      <c r="H55" s="102">
        <f t="shared" si="2"/>
        <v>0</v>
      </c>
    </row>
    <row r="56" spans="1:8" outlineLevel="1">
      <c r="A56" s="14"/>
      <c r="B56" s="17" t="s">
        <v>71</v>
      </c>
      <c r="C56" s="18" t="s">
        <v>6</v>
      </c>
      <c r="D56" s="49">
        <f>16*1.02</f>
        <v>16.32</v>
      </c>
      <c r="E56" s="53"/>
      <c r="F56" s="53"/>
      <c r="G56" s="102">
        <f t="shared" si="1"/>
        <v>0</v>
      </c>
      <c r="H56" s="102">
        <f t="shared" si="2"/>
        <v>0</v>
      </c>
    </row>
    <row r="57" spans="1:8" ht="25.5" outlineLevel="1">
      <c r="A57" s="14"/>
      <c r="B57" s="21" t="s">
        <v>72</v>
      </c>
      <c r="C57" s="22" t="s">
        <v>6</v>
      </c>
      <c r="D57" s="49">
        <f>10*1.02</f>
        <v>10.199999999999999</v>
      </c>
      <c r="E57" s="53"/>
      <c r="F57" s="53"/>
      <c r="G57" s="102">
        <f t="shared" si="1"/>
        <v>0</v>
      </c>
      <c r="H57" s="102">
        <f t="shared" si="2"/>
        <v>0</v>
      </c>
    </row>
    <row r="58" spans="1:8" ht="25.5" outlineLevel="1">
      <c r="A58" s="14"/>
      <c r="B58" s="24" t="s">
        <v>73</v>
      </c>
      <c r="C58" s="18" t="s">
        <v>6</v>
      </c>
      <c r="D58" s="43">
        <f>90</f>
        <v>90</v>
      </c>
      <c r="E58" s="53"/>
      <c r="F58" s="53"/>
      <c r="G58" s="102">
        <f t="shared" si="1"/>
        <v>0</v>
      </c>
      <c r="H58" s="102">
        <f t="shared" si="2"/>
        <v>0</v>
      </c>
    </row>
    <row r="59" spans="1:8" outlineLevel="1">
      <c r="A59" s="12"/>
      <c r="B59" s="96" t="s">
        <v>212</v>
      </c>
      <c r="C59" s="13"/>
      <c r="D59" s="45"/>
      <c r="E59" s="13"/>
      <c r="F59" s="45"/>
      <c r="G59" s="101"/>
      <c r="H59" s="98"/>
    </row>
    <row r="60" spans="1:8" outlineLevel="1">
      <c r="A60" s="14"/>
      <c r="B60" s="25" t="s">
        <v>74</v>
      </c>
      <c r="C60" s="25"/>
      <c r="D60" s="50"/>
      <c r="E60" s="53"/>
      <c r="F60" s="53"/>
      <c r="G60" s="102">
        <f t="shared" si="1"/>
        <v>0</v>
      </c>
      <c r="H60" s="102">
        <f t="shared" si="2"/>
        <v>0</v>
      </c>
    </row>
    <row r="61" spans="1:8" ht="25.5" outlineLevel="1">
      <c r="A61" s="14"/>
      <c r="B61" s="17" t="s">
        <v>75</v>
      </c>
      <c r="C61" s="18" t="s">
        <v>4</v>
      </c>
      <c r="D61" s="43">
        <v>4</v>
      </c>
      <c r="E61" s="53"/>
      <c r="F61" s="53"/>
      <c r="G61" s="102">
        <f t="shared" si="1"/>
        <v>0</v>
      </c>
      <c r="H61" s="102">
        <f t="shared" si="2"/>
        <v>0</v>
      </c>
    </row>
    <row r="62" spans="1:8" outlineLevel="1">
      <c r="A62" s="14"/>
      <c r="B62" s="17" t="s">
        <v>76</v>
      </c>
      <c r="C62" s="18" t="s">
        <v>4</v>
      </c>
      <c r="D62" s="43">
        <v>4</v>
      </c>
      <c r="E62" s="53"/>
      <c r="F62" s="53"/>
      <c r="G62" s="102">
        <f t="shared" si="1"/>
        <v>0</v>
      </c>
      <c r="H62" s="102">
        <f t="shared" si="2"/>
        <v>0</v>
      </c>
    </row>
    <row r="63" spans="1:8" outlineLevel="1">
      <c r="A63" s="14"/>
      <c r="B63" s="17" t="s">
        <v>77</v>
      </c>
      <c r="C63" s="18" t="s">
        <v>4</v>
      </c>
      <c r="D63" s="43">
        <v>1</v>
      </c>
      <c r="E63" s="53"/>
      <c r="F63" s="53"/>
      <c r="G63" s="102">
        <f t="shared" si="1"/>
        <v>0</v>
      </c>
      <c r="H63" s="102">
        <f t="shared" si="2"/>
        <v>0</v>
      </c>
    </row>
    <row r="64" spans="1:8" ht="25.5" outlineLevel="1">
      <c r="A64" s="14"/>
      <c r="B64" s="17" t="s">
        <v>78</v>
      </c>
      <c r="C64" s="18" t="s">
        <v>4</v>
      </c>
      <c r="D64" s="43">
        <v>1</v>
      </c>
      <c r="E64" s="53"/>
      <c r="F64" s="53"/>
      <c r="G64" s="102">
        <f t="shared" si="1"/>
        <v>0</v>
      </c>
      <c r="H64" s="102">
        <f t="shared" si="2"/>
        <v>0</v>
      </c>
    </row>
    <row r="65" spans="1:8" ht="25.5" outlineLevel="1">
      <c r="A65" s="14"/>
      <c r="B65" s="17" t="s">
        <v>79</v>
      </c>
      <c r="C65" s="18" t="s">
        <v>4</v>
      </c>
      <c r="D65" s="43">
        <v>2</v>
      </c>
      <c r="E65" s="53"/>
      <c r="F65" s="53"/>
      <c r="G65" s="102">
        <f t="shared" si="1"/>
        <v>0</v>
      </c>
      <c r="H65" s="102">
        <f t="shared" si="2"/>
        <v>0</v>
      </c>
    </row>
    <row r="66" spans="1:8" ht="25.5" outlineLevel="1">
      <c r="A66" s="14"/>
      <c r="B66" s="17" t="s">
        <v>80</v>
      </c>
      <c r="C66" s="18" t="s">
        <v>4</v>
      </c>
      <c r="D66" s="43">
        <v>1</v>
      </c>
      <c r="E66" s="53"/>
      <c r="F66" s="53"/>
      <c r="G66" s="102">
        <f t="shared" si="1"/>
        <v>0</v>
      </c>
      <c r="H66" s="102">
        <f t="shared" si="2"/>
        <v>0</v>
      </c>
    </row>
    <row r="67" spans="1:8" outlineLevel="1">
      <c r="A67" s="14"/>
      <c r="B67" s="15" t="s">
        <v>81</v>
      </c>
      <c r="C67" s="18"/>
      <c r="D67" s="43"/>
      <c r="E67" s="53"/>
      <c r="F67" s="53"/>
      <c r="G67" s="102">
        <f t="shared" si="1"/>
        <v>0</v>
      </c>
      <c r="H67" s="102">
        <f t="shared" si="2"/>
        <v>0</v>
      </c>
    </row>
    <row r="68" spans="1:8" ht="38.25" outlineLevel="1">
      <c r="A68" s="14"/>
      <c r="B68" s="17" t="s">
        <v>82</v>
      </c>
      <c r="C68" s="18" t="s">
        <v>6</v>
      </c>
      <c r="D68" s="43">
        <f>315*1.02</f>
        <v>321.3</v>
      </c>
      <c r="E68" s="53"/>
      <c r="F68" s="53"/>
      <c r="G68" s="102">
        <f t="shared" si="1"/>
        <v>0</v>
      </c>
      <c r="H68" s="102">
        <f t="shared" si="2"/>
        <v>0</v>
      </c>
    </row>
    <row r="69" spans="1:8">
      <c r="A69" s="14"/>
      <c r="B69" s="17" t="s">
        <v>83</v>
      </c>
      <c r="C69" s="18" t="s">
        <v>4</v>
      </c>
      <c r="D69" s="43">
        <v>1</v>
      </c>
      <c r="E69" s="53"/>
      <c r="F69" s="53"/>
      <c r="G69" s="102">
        <f t="shared" si="1"/>
        <v>0</v>
      </c>
      <c r="H69" s="102">
        <f t="shared" si="2"/>
        <v>0</v>
      </c>
    </row>
    <row r="70" spans="1:8" ht="25.5" outlineLevel="1">
      <c r="A70" s="14"/>
      <c r="B70" s="17" t="s">
        <v>84</v>
      </c>
      <c r="C70" s="18" t="s">
        <v>4</v>
      </c>
      <c r="D70" s="43">
        <v>4</v>
      </c>
      <c r="E70" s="53"/>
      <c r="F70" s="53"/>
      <c r="G70" s="102">
        <f t="shared" si="1"/>
        <v>0</v>
      </c>
      <c r="H70" s="102">
        <f t="shared" si="2"/>
        <v>0</v>
      </c>
    </row>
    <row r="71" spans="1:8" outlineLevel="1">
      <c r="A71" s="14"/>
      <c r="B71" s="17" t="s">
        <v>85</v>
      </c>
      <c r="C71" s="18" t="s">
        <v>4</v>
      </c>
      <c r="D71" s="43">
        <v>4</v>
      </c>
      <c r="E71" s="53"/>
      <c r="F71" s="53"/>
      <c r="G71" s="102">
        <f t="shared" si="1"/>
        <v>0</v>
      </c>
      <c r="H71" s="102">
        <f t="shared" si="2"/>
        <v>0</v>
      </c>
    </row>
    <row r="72" spans="1:8" ht="38.25" outlineLevel="1">
      <c r="A72" s="14"/>
      <c r="B72" s="17" t="s">
        <v>86</v>
      </c>
      <c r="C72" s="18" t="s">
        <v>6</v>
      </c>
      <c r="D72" s="43">
        <f>30*1.02</f>
        <v>30.6</v>
      </c>
      <c r="E72" s="53"/>
      <c r="F72" s="53"/>
      <c r="G72" s="102">
        <f t="shared" si="1"/>
        <v>0</v>
      </c>
      <c r="H72" s="102">
        <f t="shared" si="2"/>
        <v>0</v>
      </c>
    </row>
    <row r="73" spans="1:8" outlineLevel="1">
      <c r="A73" s="14"/>
      <c r="B73" s="21" t="s">
        <v>87</v>
      </c>
      <c r="C73" s="22" t="s">
        <v>4</v>
      </c>
      <c r="D73" s="48">
        <v>90</v>
      </c>
      <c r="E73" s="53"/>
      <c r="F73" s="53"/>
      <c r="G73" s="102">
        <f t="shared" si="1"/>
        <v>0</v>
      </c>
      <c r="H73" s="102">
        <f t="shared" si="2"/>
        <v>0</v>
      </c>
    </row>
    <row r="74" spans="1:8" ht="23.25" customHeight="1" outlineLevel="1">
      <c r="A74" s="14"/>
      <c r="B74" s="21" t="s">
        <v>88</v>
      </c>
      <c r="C74" s="22" t="s">
        <v>6</v>
      </c>
      <c r="D74" s="48">
        <f>105*1.02</f>
        <v>107.10000000000001</v>
      </c>
      <c r="E74" s="53"/>
      <c r="F74" s="53"/>
      <c r="G74" s="102">
        <f t="shared" si="1"/>
        <v>0</v>
      </c>
      <c r="H74" s="102">
        <f t="shared" si="2"/>
        <v>0</v>
      </c>
    </row>
    <row r="75" spans="1:8" outlineLevel="1">
      <c r="A75" s="14"/>
      <c r="B75" s="21" t="s">
        <v>89</v>
      </c>
      <c r="C75" s="22" t="s">
        <v>4</v>
      </c>
      <c r="D75" s="48">
        <v>315</v>
      </c>
      <c r="E75" s="53"/>
      <c r="F75" s="53"/>
      <c r="G75" s="102">
        <f t="shared" ref="G75:G138" si="3">E75*D75</f>
        <v>0</v>
      </c>
      <c r="H75" s="102">
        <f t="shared" ref="H75:H138" si="4">F75*D75</f>
        <v>0</v>
      </c>
    </row>
    <row r="76" spans="1:8" outlineLevel="1">
      <c r="A76" s="14"/>
      <c r="B76" s="21" t="s">
        <v>8</v>
      </c>
      <c r="C76" s="22" t="s">
        <v>11</v>
      </c>
      <c r="D76" s="48">
        <v>1</v>
      </c>
      <c r="E76" s="53"/>
      <c r="F76" s="53"/>
      <c r="G76" s="102">
        <f t="shared" si="3"/>
        <v>0</v>
      </c>
      <c r="H76" s="102">
        <f t="shared" si="4"/>
        <v>0</v>
      </c>
    </row>
    <row r="77" spans="1:8" outlineLevel="1">
      <c r="A77" s="12"/>
      <c r="B77" s="96" t="s">
        <v>213</v>
      </c>
      <c r="C77" s="13"/>
      <c r="D77" s="45"/>
      <c r="E77" s="13"/>
      <c r="F77" s="45"/>
      <c r="G77" s="101"/>
      <c r="H77" s="98"/>
    </row>
    <row r="78" spans="1:8" outlineLevel="1">
      <c r="A78" s="14"/>
      <c r="B78" s="17" t="s">
        <v>90</v>
      </c>
      <c r="C78" s="18" t="s">
        <v>4</v>
      </c>
      <c r="D78" s="43">
        <v>7</v>
      </c>
      <c r="E78" s="53"/>
      <c r="F78" s="53"/>
      <c r="G78" s="102">
        <f t="shared" si="3"/>
        <v>0</v>
      </c>
      <c r="H78" s="102">
        <f t="shared" si="4"/>
        <v>0</v>
      </c>
    </row>
    <row r="79" spans="1:8" ht="25.5" outlineLevel="1">
      <c r="A79" s="14"/>
      <c r="B79" s="17" t="s">
        <v>91</v>
      </c>
      <c r="C79" s="18" t="s">
        <v>4</v>
      </c>
      <c r="D79" s="43">
        <v>14</v>
      </c>
      <c r="E79" s="53"/>
      <c r="F79" s="53"/>
      <c r="G79" s="102">
        <f t="shared" si="3"/>
        <v>0</v>
      </c>
      <c r="H79" s="102">
        <f t="shared" si="4"/>
        <v>0</v>
      </c>
    </row>
    <row r="80" spans="1:8" ht="25.5" outlineLevel="1">
      <c r="A80" s="14"/>
      <c r="B80" s="17" t="s">
        <v>92</v>
      </c>
      <c r="C80" s="18" t="s">
        <v>4</v>
      </c>
      <c r="D80" s="43">
        <v>14</v>
      </c>
      <c r="E80" s="53"/>
      <c r="F80" s="53"/>
      <c r="G80" s="102">
        <f t="shared" si="3"/>
        <v>0</v>
      </c>
      <c r="H80" s="102">
        <f t="shared" si="4"/>
        <v>0</v>
      </c>
    </row>
    <row r="81" spans="1:8" ht="25.5" outlineLevel="1">
      <c r="A81" s="14"/>
      <c r="B81" s="17" t="s">
        <v>93</v>
      </c>
      <c r="C81" s="18" t="s">
        <v>4</v>
      </c>
      <c r="D81" s="43">
        <v>17</v>
      </c>
      <c r="E81" s="53"/>
      <c r="F81" s="53"/>
      <c r="G81" s="102">
        <f t="shared" si="3"/>
        <v>0</v>
      </c>
      <c r="H81" s="102">
        <f t="shared" si="4"/>
        <v>0</v>
      </c>
    </row>
    <row r="82" spans="1:8" outlineLevel="1">
      <c r="A82" s="14"/>
      <c r="B82" s="25" t="s">
        <v>94</v>
      </c>
      <c r="C82" s="26" t="s">
        <v>4</v>
      </c>
      <c r="D82" s="50">
        <v>7</v>
      </c>
      <c r="E82" s="53"/>
      <c r="F82" s="53"/>
      <c r="G82" s="102">
        <f t="shared" si="3"/>
        <v>0</v>
      </c>
      <c r="H82" s="102">
        <f t="shared" si="4"/>
        <v>0</v>
      </c>
    </row>
    <row r="83" spans="1:8" ht="25.5" outlineLevel="1">
      <c r="A83" s="14"/>
      <c r="B83" s="17" t="s">
        <v>95</v>
      </c>
      <c r="C83" s="18" t="s">
        <v>4</v>
      </c>
      <c r="D83" s="43">
        <v>7</v>
      </c>
      <c r="E83" s="53"/>
      <c r="F83" s="53"/>
      <c r="G83" s="102">
        <f t="shared" si="3"/>
        <v>0</v>
      </c>
      <c r="H83" s="102">
        <f t="shared" si="4"/>
        <v>0</v>
      </c>
    </row>
    <row r="84" spans="1:8" ht="25.5" outlineLevel="1">
      <c r="A84" s="14"/>
      <c r="B84" s="17" t="s">
        <v>96</v>
      </c>
      <c r="C84" s="18" t="s">
        <v>5</v>
      </c>
      <c r="D84" s="51">
        <v>7</v>
      </c>
      <c r="E84" s="53"/>
      <c r="F84" s="53"/>
      <c r="G84" s="102">
        <f t="shared" si="3"/>
        <v>0</v>
      </c>
      <c r="H84" s="102">
        <f t="shared" si="4"/>
        <v>0</v>
      </c>
    </row>
    <row r="85" spans="1:8" ht="25.5" outlineLevel="1">
      <c r="A85" s="14"/>
      <c r="B85" s="17" t="s">
        <v>91</v>
      </c>
      <c r="C85" s="18" t="s">
        <v>4</v>
      </c>
      <c r="D85" s="43">
        <v>7</v>
      </c>
      <c r="E85" s="53"/>
      <c r="F85" s="53"/>
      <c r="G85" s="102">
        <f t="shared" si="3"/>
        <v>0</v>
      </c>
      <c r="H85" s="102">
        <f t="shared" si="4"/>
        <v>0</v>
      </c>
    </row>
    <row r="86" spans="1:8" outlineLevel="1">
      <c r="A86" s="14"/>
      <c r="B86" s="17" t="s">
        <v>97</v>
      </c>
      <c r="C86" s="18" t="s">
        <v>4</v>
      </c>
      <c r="D86" s="43">
        <v>7</v>
      </c>
      <c r="E86" s="53"/>
      <c r="F86" s="53"/>
      <c r="G86" s="102">
        <f t="shared" si="3"/>
        <v>0</v>
      </c>
      <c r="H86" s="102">
        <f t="shared" si="4"/>
        <v>0</v>
      </c>
    </row>
    <row r="87" spans="1:8" outlineLevel="1">
      <c r="A87" s="14"/>
      <c r="B87" s="17" t="s">
        <v>98</v>
      </c>
      <c r="C87" s="18" t="s">
        <v>4</v>
      </c>
      <c r="D87" s="43">
        <v>14</v>
      </c>
      <c r="E87" s="53"/>
      <c r="F87" s="53"/>
      <c r="G87" s="102">
        <f t="shared" si="3"/>
        <v>0</v>
      </c>
      <c r="H87" s="102">
        <f t="shared" si="4"/>
        <v>0</v>
      </c>
    </row>
    <row r="88" spans="1:8" outlineLevel="1">
      <c r="A88" s="14"/>
      <c r="B88" s="17" t="s">
        <v>99</v>
      </c>
      <c r="C88" s="18" t="s">
        <v>4</v>
      </c>
      <c r="D88" s="43">
        <v>14</v>
      </c>
      <c r="E88" s="53"/>
      <c r="F88" s="53"/>
      <c r="G88" s="102">
        <f t="shared" si="3"/>
        <v>0</v>
      </c>
      <c r="H88" s="102">
        <f t="shared" si="4"/>
        <v>0</v>
      </c>
    </row>
    <row r="89" spans="1:8" outlineLevel="1">
      <c r="A89" s="14"/>
      <c r="B89" s="17" t="s">
        <v>100</v>
      </c>
      <c r="C89" s="18" t="s">
        <v>4</v>
      </c>
      <c r="D89" s="43">
        <v>7</v>
      </c>
      <c r="E89" s="53"/>
      <c r="F89" s="53"/>
      <c r="G89" s="102">
        <f t="shared" si="3"/>
        <v>0</v>
      </c>
      <c r="H89" s="102">
        <f t="shared" si="4"/>
        <v>0</v>
      </c>
    </row>
    <row r="90" spans="1:8" outlineLevel="1">
      <c r="A90" s="14"/>
      <c r="B90" s="17" t="s">
        <v>101</v>
      </c>
      <c r="C90" s="18" t="s">
        <v>4</v>
      </c>
      <c r="D90" s="43">
        <v>7</v>
      </c>
      <c r="E90" s="53"/>
      <c r="F90" s="53"/>
      <c r="G90" s="102">
        <f t="shared" si="3"/>
        <v>0</v>
      </c>
      <c r="H90" s="102">
        <f t="shared" si="4"/>
        <v>0</v>
      </c>
    </row>
    <row r="91" spans="1:8" outlineLevel="1">
      <c r="A91" s="14"/>
      <c r="B91" s="17" t="s">
        <v>102</v>
      </c>
      <c r="C91" s="18" t="s">
        <v>4</v>
      </c>
      <c r="D91" s="43">
        <v>231</v>
      </c>
      <c r="E91" s="53"/>
      <c r="F91" s="53"/>
      <c r="G91" s="102">
        <f t="shared" si="3"/>
        <v>0</v>
      </c>
      <c r="H91" s="102">
        <f t="shared" si="4"/>
        <v>0</v>
      </c>
    </row>
    <row r="92" spans="1:8" outlineLevel="1">
      <c r="A92" s="14"/>
      <c r="B92" s="17" t="s">
        <v>103</v>
      </c>
      <c r="C92" s="18" t="s">
        <v>4</v>
      </c>
      <c r="D92" s="43">
        <v>231</v>
      </c>
      <c r="E92" s="53"/>
      <c r="F92" s="53"/>
      <c r="G92" s="102">
        <f t="shared" si="3"/>
        <v>0</v>
      </c>
      <c r="H92" s="102">
        <f t="shared" si="4"/>
        <v>0</v>
      </c>
    </row>
    <row r="93" spans="1:8" outlineLevel="1">
      <c r="A93" s="14"/>
      <c r="B93" s="17" t="s">
        <v>104</v>
      </c>
      <c r="C93" s="18" t="s">
        <v>4</v>
      </c>
      <c r="D93" s="43">
        <v>231</v>
      </c>
      <c r="E93" s="53"/>
      <c r="F93" s="53"/>
      <c r="G93" s="102">
        <f t="shared" si="3"/>
        <v>0</v>
      </c>
      <c r="H93" s="102">
        <f t="shared" si="4"/>
        <v>0</v>
      </c>
    </row>
    <row r="94" spans="1:8" outlineLevel="1">
      <c r="A94" s="14"/>
      <c r="B94" s="17" t="s">
        <v>105</v>
      </c>
      <c r="C94" s="18" t="s">
        <v>4</v>
      </c>
      <c r="D94" s="43">
        <v>7</v>
      </c>
      <c r="E94" s="53"/>
      <c r="F94" s="53"/>
      <c r="G94" s="102">
        <f t="shared" si="3"/>
        <v>0</v>
      </c>
      <c r="H94" s="102">
        <f t="shared" si="4"/>
        <v>0</v>
      </c>
    </row>
    <row r="95" spans="1:8" outlineLevel="1">
      <c r="A95" s="14"/>
      <c r="B95" s="17" t="s">
        <v>106</v>
      </c>
      <c r="C95" s="18" t="s">
        <v>4</v>
      </c>
      <c r="D95" s="43">
        <v>7</v>
      </c>
      <c r="E95" s="53"/>
      <c r="F95" s="53"/>
      <c r="G95" s="102">
        <f t="shared" si="3"/>
        <v>0</v>
      </c>
      <c r="H95" s="102">
        <f t="shared" si="4"/>
        <v>0</v>
      </c>
    </row>
    <row r="96" spans="1:8" outlineLevel="1">
      <c r="A96" s="14"/>
      <c r="B96" s="25" t="s">
        <v>107</v>
      </c>
      <c r="C96" s="26" t="s">
        <v>4</v>
      </c>
      <c r="D96" s="50">
        <v>1</v>
      </c>
      <c r="E96" s="53"/>
      <c r="F96" s="53"/>
      <c r="G96" s="102">
        <f t="shared" si="3"/>
        <v>0</v>
      </c>
      <c r="H96" s="102">
        <f t="shared" si="4"/>
        <v>0</v>
      </c>
    </row>
    <row r="97" spans="1:8">
      <c r="A97" s="14"/>
      <c r="B97" s="17" t="s">
        <v>108</v>
      </c>
      <c r="C97" s="18" t="s">
        <v>4</v>
      </c>
      <c r="D97" s="43">
        <v>1</v>
      </c>
      <c r="E97" s="53"/>
      <c r="F97" s="53"/>
      <c r="G97" s="102">
        <f t="shared" si="3"/>
        <v>0</v>
      </c>
      <c r="H97" s="102">
        <f t="shared" si="4"/>
        <v>0</v>
      </c>
    </row>
    <row r="98" spans="1:8" ht="25.5">
      <c r="A98" s="14"/>
      <c r="B98" s="17" t="s">
        <v>96</v>
      </c>
      <c r="C98" s="18" t="s">
        <v>4</v>
      </c>
      <c r="D98" s="43">
        <v>1</v>
      </c>
      <c r="E98" s="53"/>
      <c r="F98" s="53"/>
      <c r="G98" s="102">
        <f t="shared" si="3"/>
        <v>0</v>
      </c>
      <c r="H98" s="102">
        <f t="shared" si="4"/>
        <v>0</v>
      </c>
    </row>
    <row r="99" spans="1:8">
      <c r="A99" s="14"/>
      <c r="B99" s="17" t="s">
        <v>98</v>
      </c>
      <c r="C99" s="18" t="s">
        <v>4</v>
      </c>
      <c r="D99" s="43">
        <v>2</v>
      </c>
      <c r="E99" s="53"/>
      <c r="F99" s="53"/>
      <c r="G99" s="102">
        <f t="shared" si="3"/>
        <v>0</v>
      </c>
      <c r="H99" s="102">
        <f t="shared" si="4"/>
        <v>0</v>
      </c>
    </row>
    <row r="100" spans="1:8">
      <c r="A100" s="14"/>
      <c r="B100" s="17" t="s">
        <v>109</v>
      </c>
      <c r="C100" s="18" t="s">
        <v>4</v>
      </c>
      <c r="D100" s="43">
        <v>1</v>
      </c>
      <c r="E100" s="53"/>
      <c r="F100" s="53"/>
      <c r="G100" s="102">
        <f t="shared" si="3"/>
        <v>0</v>
      </c>
      <c r="H100" s="102">
        <f t="shared" si="4"/>
        <v>0</v>
      </c>
    </row>
    <row r="101" spans="1:8">
      <c r="A101" s="14"/>
      <c r="B101" s="17" t="s">
        <v>101</v>
      </c>
      <c r="C101" s="18" t="s">
        <v>4</v>
      </c>
      <c r="D101" s="43">
        <v>1</v>
      </c>
      <c r="E101" s="53"/>
      <c r="F101" s="53"/>
      <c r="G101" s="102">
        <f t="shared" si="3"/>
        <v>0</v>
      </c>
      <c r="H101" s="102">
        <f t="shared" si="4"/>
        <v>0</v>
      </c>
    </row>
    <row r="102" spans="1:8">
      <c r="A102" s="14"/>
      <c r="B102" s="17" t="s">
        <v>102</v>
      </c>
      <c r="C102" s="18" t="s">
        <v>4</v>
      </c>
      <c r="D102" s="43">
        <v>33</v>
      </c>
      <c r="E102" s="53"/>
      <c r="F102" s="53"/>
      <c r="G102" s="102">
        <f t="shared" si="3"/>
        <v>0</v>
      </c>
      <c r="H102" s="102">
        <f t="shared" si="4"/>
        <v>0</v>
      </c>
    </row>
    <row r="103" spans="1:8">
      <c r="A103" s="14"/>
      <c r="B103" s="17" t="s">
        <v>103</v>
      </c>
      <c r="C103" s="18" t="s">
        <v>4</v>
      </c>
      <c r="D103" s="43">
        <v>33</v>
      </c>
      <c r="E103" s="53"/>
      <c r="F103" s="53"/>
      <c r="G103" s="102">
        <f t="shared" si="3"/>
        <v>0</v>
      </c>
      <c r="H103" s="102">
        <f t="shared" si="4"/>
        <v>0</v>
      </c>
    </row>
    <row r="104" spans="1:8">
      <c r="A104" s="14"/>
      <c r="B104" s="17" t="s">
        <v>104</v>
      </c>
      <c r="C104" s="18" t="s">
        <v>4</v>
      </c>
      <c r="D104" s="43">
        <v>33</v>
      </c>
      <c r="E104" s="53"/>
      <c r="F104" s="53"/>
      <c r="G104" s="102">
        <f t="shared" si="3"/>
        <v>0</v>
      </c>
      <c r="H104" s="102">
        <f t="shared" si="4"/>
        <v>0</v>
      </c>
    </row>
    <row r="105" spans="1:8">
      <c r="A105" s="14"/>
      <c r="B105" s="17" t="s">
        <v>105</v>
      </c>
      <c r="C105" s="18" t="s">
        <v>4</v>
      </c>
      <c r="D105" s="43">
        <v>1</v>
      </c>
      <c r="E105" s="53"/>
      <c r="F105" s="53"/>
      <c r="G105" s="102">
        <f t="shared" si="3"/>
        <v>0</v>
      </c>
      <c r="H105" s="102">
        <f t="shared" si="4"/>
        <v>0</v>
      </c>
    </row>
    <row r="106" spans="1:8">
      <c r="A106" s="14"/>
      <c r="B106" s="17" t="s">
        <v>106</v>
      </c>
      <c r="C106" s="18" t="s">
        <v>4</v>
      </c>
      <c r="D106" s="43">
        <v>1</v>
      </c>
      <c r="E106" s="53"/>
      <c r="F106" s="53"/>
      <c r="G106" s="102">
        <f t="shared" si="3"/>
        <v>0</v>
      </c>
      <c r="H106" s="102">
        <f t="shared" si="4"/>
        <v>0</v>
      </c>
    </row>
    <row r="107" spans="1:8">
      <c r="A107" s="14"/>
      <c r="B107" s="15" t="s">
        <v>110</v>
      </c>
      <c r="C107" s="18"/>
      <c r="D107" s="43"/>
      <c r="E107" s="53"/>
      <c r="F107" s="53"/>
      <c r="G107" s="102">
        <f t="shared" si="3"/>
        <v>0</v>
      </c>
      <c r="H107" s="102">
        <f t="shared" si="4"/>
        <v>0</v>
      </c>
    </row>
    <row r="108" spans="1:8">
      <c r="A108" s="14"/>
      <c r="B108" s="17" t="s">
        <v>111</v>
      </c>
      <c r="C108" s="18" t="s">
        <v>6</v>
      </c>
      <c r="D108" s="43">
        <f>240*1.02</f>
        <v>244.8</v>
      </c>
      <c r="E108" s="53"/>
      <c r="F108" s="53"/>
      <c r="G108" s="102">
        <f t="shared" si="3"/>
        <v>0</v>
      </c>
      <c r="H108" s="102">
        <f t="shared" si="4"/>
        <v>0</v>
      </c>
    </row>
    <row r="109" spans="1:8">
      <c r="A109" s="14"/>
      <c r="B109" s="17" t="s">
        <v>112</v>
      </c>
      <c r="C109" s="18" t="s">
        <v>6</v>
      </c>
      <c r="D109" s="43">
        <f>100*1.02</f>
        <v>102</v>
      </c>
      <c r="E109" s="53"/>
      <c r="F109" s="53"/>
      <c r="G109" s="102">
        <f t="shared" si="3"/>
        <v>0</v>
      </c>
      <c r="H109" s="102">
        <f t="shared" si="4"/>
        <v>0</v>
      </c>
    </row>
    <row r="110" spans="1:8">
      <c r="A110" s="14"/>
      <c r="B110" s="17" t="s">
        <v>113</v>
      </c>
      <c r="C110" s="18" t="s">
        <v>6</v>
      </c>
      <c r="D110" s="43">
        <f>5</f>
        <v>5</v>
      </c>
      <c r="E110" s="53"/>
      <c r="F110" s="53"/>
      <c r="G110" s="102">
        <f t="shared" si="3"/>
        <v>0</v>
      </c>
      <c r="H110" s="102">
        <f t="shared" si="4"/>
        <v>0</v>
      </c>
    </row>
    <row r="111" spans="1:8" ht="25.5">
      <c r="A111" s="14"/>
      <c r="B111" s="17" t="s">
        <v>114</v>
      </c>
      <c r="C111" s="18" t="s">
        <v>6</v>
      </c>
      <c r="D111" s="43">
        <f>350*1.02</f>
        <v>357</v>
      </c>
      <c r="E111" s="53"/>
      <c r="F111" s="53"/>
      <c r="G111" s="102">
        <f t="shared" si="3"/>
        <v>0</v>
      </c>
      <c r="H111" s="102">
        <f t="shared" si="4"/>
        <v>0</v>
      </c>
    </row>
    <row r="112" spans="1:8">
      <c r="A112" s="14"/>
      <c r="B112" s="17" t="s">
        <v>115</v>
      </c>
      <c r="C112" s="18" t="s">
        <v>4</v>
      </c>
      <c r="D112" s="43">
        <v>1150</v>
      </c>
      <c r="E112" s="53"/>
      <c r="F112" s="53"/>
      <c r="G112" s="102">
        <f t="shared" si="3"/>
        <v>0</v>
      </c>
      <c r="H112" s="102">
        <f t="shared" si="4"/>
        <v>0</v>
      </c>
    </row>
    <row r="113" spans="1:8">
      <c r="A113" s="14"/>
      <c r="B113" s="17" t="s">
        <v>116</v>
      </c>
      <c r="C113" s="18" t="s">
        <v>4</v>
      </c>
      <c r="D113" s="43">
        <v>7</v>
      </c>
      <c r="E113" s="53"/>
      <c r="F113" s="53"/>
      <c r="G113" s="102">
        <f t="shared" si="3"/>
        <v>0</v>
      </c>
      <c r="H113" s="102">
        <f t="shared" si="4"/>
        <v>0</v>
      </c>
    </row>
    <row r="114" spans="1:8" ht="25.5">
      <c r="A114" s="14"/>
      <c r="B114" s="17" t="s">
        <v>117</v>
      </c>
      <c r="C114" s="18" t="s">
        <v>10</v>
      </c>
      <c r="D114" s="43">
        <v>1</v>
      </c>
      <c r="E114" s="53"/>
      <c r="F114" s="53"/>
      <c r="G114" s="102">
        <f t="shared" si="3"/>
        <v>0</v>
      </c>
      <c r="H114" s="102">
        <f t="shared" si="4"/>
        <v>0</v>
      </c>
    </row>
    <row r="115" spans="1:8">
      <c r="A115" s="14"/>
      <c r="B115" s="17" t="s">
        <v>118</v>
      </c>
      <c r="C115" s="18" t="s">
        <v>119</v>
      </c>
      <c r="D115" s="43">
        <v>1</v>
      </c>
      <c r="E115" s="53"/>
      <c r="F115" s="53"/>
      <c r="G115" s="102">
        <f t="shared" si="3"/>
        <v>0</v>
      </c>
      <c r="H115" s="102">
        <f t="shared" si="4"/>
        <v>0</v>
      </c>
    </row>
    <row r="116" spans="1:8">
      <c r="A116" s="12"/>
      <c r="B116" s="97" t="s">
        <v>214</v>
      </c>
      <c r="C116" s="27"/>
      <c r="D116" s="52"/>
      <c r="E116" s="27"/>
      <c r="F116" s="52"/>
      <c r="G116" s="99"/>
      <c r="H116" s="100"/>
    </row>
    <row r="117" spans="1:8">
      <c r="A117" s="14"/>
      <c r="B117" s="23" t="s">
        <v>120</v>
      </c>
      <c r="C117" s="22"/>
      <c r="D117" s="48"/>
      <c r="E117" s="53"/>
      <c r="F117" s="53"/>
      <c r="G117" s="102">
        <f t="shared" si="3"/>
        <v>0</v>
      </c>
      <c r="H117" s="102">
        <f t="shared" si="4"/>
        <v>0</v>
      </c>
    </row>
    <row r="118" spans="1:8">
      <c r="A118" s="14"/>
      <c r="B118" s="21" t="s">
        <v>121</v>
      </c>
      <c r="C118" s="22" t="s">
        <v>4</v>
      </c>
      <c r="D118" s="48">
        <v>1</v>
      </c>
      <c r="E118" s="53"/>
      <c r="F118" s="53"/>
      <c r="G118" s="102">
        <f t="shared" si="3"/>
        <v>0</v>
      </c>
      <c r="H118" s="102">
        <f t="shared" si="4"/>
        <v>0</v>
      </c>
    </row>
    <row r="119" spans="1:8">
      <c r="A119" s="14"/>
      <c r="B119" s="28" t="s">
        <v>122</v>
      </c>
      <c r="C119" s="22" t="s">
        <v>4</v>
      </c>
      <c r="D119" s="48">
        <v>1</v>
      </c>
      <c r="E119" s="53"/>
      <c r="F119" s="53"/>
      <c r="G119" s="102">
        <f t="shared" si="3"/>
        <v>0</v>
      </c>
      <c r="H119" s="102">
        <f t="shared" si="4"/>
        <v>0</v>
      </c>
    </row>
    <row r="120" spans="1:8">
      <c r="A120" s="14"/>
      <c r="B120" s="28" t="s">
        <v>123</v>
      </c>
      <c r="C120" s="22" t="s">
        <v>4</v>
      </c>
      <c r="D120" s="48">
        <v>1</v>
      </c>
      <c r="E120" s="53"/>
      <c r="F120" s="53"/>
      <c r="G120" s="102">
        <f t="shared" si="3"/>
        <v>0</v>
      </c>
      <c r="H120" s="102">
        <f t="shared" si="4"/>
        <v>0</v>
      </c>
    </row>
    <row r="121" spans="1:8">
      <c r="A121" s="14"/>
      <c r="B121" s="28" t="s">
        <v>124</v>
      </c>
      <c r="C121" s="22" t="s">
        <v>4</v>
      </c>
      <c r="D121" s="48">
        <v>1</v>
      </c>
      <c r="E121" s="53"/>
      <c r="F121" s="53"/>
      <c r="G121" s="102">
        <f t="shared" si="3"/>
        <v>0</v>
      </c>
      <c r="H121" s="102">
        <f t="shared" si="4"/>
        <v>0</v>
      </c>
    </row>
    <row r="122" spans="1:8">
      <c r="A122" s="14"/>
      <c r="B122" s="28" t="s">
        <v>125</v>
      </c>
      <c r="C122" s="22" t="s">
        <v>4</v>
      </c>
      <c r="D122" s="48">
        <v>1</v>
      </c>
      <c r="E122" s="53"/>
      <c r="F122" s="53"/>
      <c r="G122" s="102">
        <f t="shared" si="3"/>
        <v>0</v>
      </c>
      <c r="H122" s="102">
        <f t="shared" si="4"/>
        <v>0</v>
      </c>
    </row>
    <row r="123" spans="1:8">
      <c r="A123" s="14"/>
      <c r="B123" s="28" t="s">
        <v>126</v>
      </c>
      <c r="C123" s="22" t="s">
        <v>4</v>
      </c>
      <c r="D123" s="48">
        <v>1</v>
      </c>
      <c r="E123" s="53"/>
      <c r="F123" s="53"/>
      <c r="G123" s="102">
        <f t="shared" si="3"/>
        <v>0</v>
      </c>
      <c r="H123" s="102">
        <f t="shared" si="4"/>
        <v>0</v>
      </c>
    </row>
    <row r="124" spans="1:8">
      <c r="A124" s="14"/>
      <c r="B124" s="29" t="s">
        <v>127</v>
      </c>
      <c r="C124" s="22" t="s">
        <v>4</v>
      </c>
      <c r="D124" s="48">
        <v>2</v>
      </c>
      <c r="E124" s="53"/>
      <c r="F124" s="53"/>
      <c r="G124" s="102">
        <f t="shared" si="3"/>
        <v>0</v>
      </c>
      <c r="H124" s="102">
        <f t="shared" si="4"/>
        <v>0</v>
      </c>
    </row>
    <row r="125" spans="1:8">
      <c r="A125" s="14"/>
      <c r="B125" s="29" t="s">
        <v>128</v>
      </c>
      <c r="C125" s="22" t="s">
        <v>4</v>
      </c>
      <c r="D125" s="48">
        <v>1</v>
      </c>
      <c r="E125" s="53"/>
      <c r="F125" s="53"/>
      <c r="G125" s="102">
        <f t="shared" si="3"/>
        <v>0</v>
      </c>
      <c r="H125" s="102">
        <f t="shared" si="4"/>
        <v>0</v>
      </c>
    </row>
    <row r="126" spans="1:8">
      <c r="A126" s="14"/>
      <c r="B126" s="29" t="s">
        <v>129</v>
      </c>
      <c r="C126" s="22" t="s">
        <v>4</v>
      </c>
      <c r="D126" s="48">
        <v>1</v>
      </c>
      <c r="E126" s="53"/>
      <c r="F126" s="53"/>
      <c r="G126" s="102">
        <f t="shared" si="3"/>
        <v>0</v>
      </c>
      <c r="H126" s="102">
        <f t="shared" si="4"/>
        <v>0</v>
      </c>
    </row>
    <row r="127" spans="1:8" ht="25.5">
      <c r="A127" s="14"/>
      <c r="B127" s="29" t="s">
        <v>130</v>
      </c>
      <c r="C127" s="22" t="s">
        <v>4</v>
      </c>
      <c r="D127" s="48">
        <v>2</v>
      </c>
      <c r="E127" s="53"/>
      <c r="F127" s="53"/>
      <c r="G127" s="102">
        <f t="shared" si="3"/>
        <v>0</v>
      </c>
      <c r="H127" s="102">
        <f t="shared" si="4"/>
        <v>0</v>
      </c>
    </row>
    <row r="128" spans="1:8">
      <c r="A128" s="14"/>
      <c r="B128" s="29" t="s">
        <v>131</v>
      </c>
      <c r="C128" s="22" t="s">
        <v>4</v>
      </c>
      <c r="D128" s="48">
        <v>1</v>
      </c>
      <c r="E128" s="53"/>
      <c r="F128" s="53"/>
      <c r="G128" s="102">
        <f t="shared" si="3"/>
        <v>0</v>
      </c>
      <c r="H128" s="102">
        <f t="shared" si="4"/>
        <v>0</v>
      </c>
    </row>
    <row r="129" spans="1:8">
      <c r="A129" s="14"/>
      <c r="B129" s="29" t="s">
        <v>132</v>
      </c>
      <c r="C129" s="22" t="s">
        <v>4</v>
      </c>
      <c r="D129" s="48">
        <v>2</v>
      </c>
      <c r="E129" s="53"/>
      <c r="F129" s="53"/>
      <c r="G129" s="102">
        <f t="shared" si="3"/>
        <v>0</v>
      </c>
      <c r="H129" s="102">
        <f t="shared" si="4"/>
        <v>0</v>
      </c>
    </row>
    <row r="130" spans="1:8">
      <c r="A130" s="14"/>
      <c r="B130" s="29" t="s">
        <v>133</v>
      </c>
      <c r="C130" s="22" t="s">
        <v>4</v>
      </c>
      <c r="D130" s="48">
        <v>2</v>
      </c>
      <c r="E130" s="53"/>
      <c r="F130" s="53"/>
      <c r="G130" s="102">
        <f t="shared" si="3"/>
        <v>0</v>
      </c>
      <c r="H130" s="102">
        <f t="shared" si="4"/>
        <v>0</v>
      </c>
    </row>
    <row r="131" spans="1:8">
      <c r="A131" s="14"/>
      <c r="B131" s="29" t="s">
        <v>134</v>
      </c>
      <c r="C131" s="22" t="s">
        <v>4</v>
      </c>
      <c r="D131" s="48">
        <v>1</v>
      </c>
      <c r="E131" s="53"/>
      <c r="F131" s="53"/>
      <c r="G131" s="102">
        <f t="shared" si="3"/>
        <v>0</v>
      </c>
      <c r="H131" s="102">
        <f t="shared" si="4"/>
        <v>0</v>
      </c>
    </row>
    <row r="132" spans="1:8">
      <c r="A132" s="14"/>
      <c r="B132" s="29" t="s">
        <v>135</v>
      </c>
      <c r="C132" s="22" t="s">
        <v>4</v>
      </c>
      <c r="D132" s="48">
        <v>1</v>
      </c>
      <c r="E132" s="53"/>
      <c r="F132" s="53"/>
      <c r="G132" s="102">
        <f t="shared" si="3"/>
        <v>0</v>
      </c>
      <c r="H132" s="102">
        <f t="shared" si="4"/>
        <v>0</v>
      </c>
    </row>
    <row r="133" spans="1:8">
      <c r="A133" s="14"/>
      <c r="B133" s="29" t="s">
        <v>136</v>
      </c>
      <c r="C133" s="22" t="s">
        <v>4</v>
      </c>
      <c r="D133" s="48">
        <v>1</v>
      </c>
      <c r="E133" s="53"/>
      <c r="F133" s="53"/>
      <c r="G133" s="102">
        <f t="shared" si="3"/>
        <v>0</v>
      </c>
      <c r="H133" s="102">
        <f t="shared" si="4"/>
        <v>0</v>
      </c>
    </row>
    <row r="134" spans="1:8">
      <c r="A134" s="14"/>
      <c r="B134" s="29" t="s">
        <v>137</v>
      </c>
      <c r="C134" s="22" t="s">
        <v>4</v>
      </c>
      <c r="D134" s="48">
        <v>1</v>
      </c>
      <c r="E134" s="53"/>
      <c r="F134" s="53"/>
      <c r="G134" s="102">
        <f t="shared" si="3"/>
        <v>0</v>
      </c>
      <c r="H134" s="102">
        <f t="shared" si="4"/>
        <v>0</v>
      </c>
    </row>
    <row r="135" spans="1:8">
      <c r="A135" s="14"/>
      <c r="B135" s="30" t="s">
        <v>138</v>
      </c>
      <c r="C135" s="22"/>
      <c r="D135" s="48"/>
      <c r="E135" s="53"/>
      <c r="F135" s="53"/>
      <c r="G135" s="102">
        <f t="shared" si="3"/>
        <v>0</v>
      </c>
      <c r="H135" s="102">
        <f t="shared" si="4"/>
        <v>0</v>
      </c>
    </row>
    <row r="136" spans="1:8" ht="38.25">
      <c r="A136" s="14"/>
      <c r="B136" s="29" t="s">
        <v>139</v>
      </c>
      <c r="C136" s="22" t="s">
        <v>6</v>
      </c>
      <c r="D136" s="49">
        <f>80*1.02</f>
        <v>81.599999999999994</v>
      </c>
      <c r="E136" s="53"/>
      <c r="F136" s="53"/>
      <c r="G136" s="102">
        <f t="shared" si="3"/>
        <v>0</v>
      </c>
      <c r="H136" s="102">
        <f t="shared" si="4"/>
        <v>0</v>
      </c>
    </row>
    <row r="137" spans="1:8" ht="38.25">
      <c r="A137" s="14"/>
      <c r="B137" s="29" t="s">
        <v>140</v>
      </c>
      <c r="C137" s="22" t="s">
        <v>6</v>
      </c>
      <c r="D137" s="49">
        <f>35*1.02</f>
        <v>35.700000000000003</v>
      </c>
      <c r="E137" s="53"/>
      <c r="F137" s="53"/>
      <c r="G137" s="102">
        <f t="shared" si="3"/>
        <v>0</v>
      </c>
      <c r="H137" s="102">
        <f t="shared" si="4"/>
        <v>0</v>
      </c>
    </row>
    <row r="138" spans="1:8" ht="38.25">
      <c r="A138" s="14"/>
      <c r="B138" s="29" t="s">
        <v>141</v>
      </c>
      <c r="C138" s="22" t="s">
        <v>6</v>
      </c>
      <c r="D138" s="49">
        <f>20*1.02</f>
        <v>20.399999999999999</v>
      </c>
      <c r="E138" s="53"/>
      <c r="F138" s="53"/>
      <c r="G138" s="102">
        <f t="shared" si="3"/>
        <v>0</v>
      </c>
      <c r="H138" s="102">
        <f t="shared" si="4"/>
        <v>0</v>
      </c>
    </row>
    <row r="139" spans="1:8">
      <c r="A139" s="14"/>
      <c r="B139" s="29" t="s">
        <v>142</v>
      </c>
      <c r="C139" s="22" t="s">
        <v>6</v>
      </c>
      <c r="D139" s="48">
        <f>30*1.02</f>
        <v>30.6</v>
      </c>
      <c r="E139" s="53"/>
      <c r="F139" s="53"/>
      <c r="G139" s="102">
        <f t="shared" ref="G139:G149" si="5">E139*D139</f>
        <v>0</v>
      </c>
      <c r="H139" s="102">
        <f t="shared" ref="H139:H149" si="6">F139*D139</f>
        <v>0</v>
      </c>
    </row>
    <row r="140" spans="1:8">
      <c r="A140" s="14"/>
      <c r="B140" s="30" t="s">
        <v>143</v>
      </c>
      <c r="C140" s="22"/>
      <c r="D140" s="48"/>
      <c r="E140" s="53"/>
      <c r="F140" s="53"/>
      <c r="G140" s="102">
        <f t="shared" si="5"/>
        <v>0</v>
      </c>
      <c r="H140" s="102">
        <f t="shared" si="6"/>
        <v>0</v>
      </c>
    </row>
    <row r="141" spans="1:8" ht="25.5">
      <c r="A141" s="14"/>
      <c r="B141" s="29" t="s">
        <v>144</v>
      </c>
      <c r="C141" s="22" t="s">
        <v>145</v>
      </c>
      <c r="D141" s="48">
        <v>1</v>
      </c>
      <c r="E141" s="53"/>
      <c r="F141" s="53"/>
      <c r="G141" s="102">
        <f t="shared" si="5"/>
        <v>0</v>
      </c>
      <c r="H141" s="102">
        <f t="shared" si="6"/>
        <v>0</v>
      </c>
    </row>
    <row r="142" spans="1:8" ht="25.5">
      <c r="A142" s="14"/>
      <c r="B142" s="29" t="s">
        <v>146</v>
      </c>
      <c r="C142" s="22" t="s">
        <v>145</v>
      </c>
      <c r="D142" s="48">
        <v>2</v>
      </c>
      <c r="E142" s="53"/>
      <c r="F142" s="53"/>
      <c r="G142" s="102">
        <f t="shared" si="5"/>
        <v>0</v>
      </c>
      <c r="H142" s="102">
        <f t="shared" si="6"/>
        <v>0</v>
      </c>
    </row>
    <row r="143" spans="1:8">
      <c r="A143" s="14"/>
      <c r="B143" s="29" t="s">
        <v>147</v>
      </c>
      <c r="C143" s="22" t="s">
        <v>4</v>
      </c>
      <c r="D143" s="48">
        <v>300</v>
      </c>
      <c r="E143" s="53"/>
      <c r="F143" s="53"/>
      <c r="G143" s="102">
        <f t="shared" si="5"/>
        <v>0</v>
      </c>
      <c r="H143" s="102">
        <f t="shared" si="6"/>
        <v>0</v>
      </c>
    </row>
    <row r="144" spans="1:8">
      <c r="A144" s="14"/>
      <c r="B144" s="29" t="s">
        <v>148</v>
      </c>
      <c r="C144" s="22" t="s">
        <v>6</v>
      </c>
      <c r="D144" s="48">
        <v>10</v>
      </c>
      <c r="E144" s="53"/>
      <c r="F144" s="53"/>
      <c r="G144" s="102">
        <f t="shared" si="5"/>
        <v>0</v>
      </c>
      <c r="H144" s="102">
        <f t="shared" si="6"/>
        <v>0</v>
      </c>
    </row>
    <row r="145" spans="1:8" ht="25.5">
      <c r="A145" s="14"/>
      <c r="B145" s="29" t="s">
        <v>149</v>
      </c>
      <c r="C145" s="22" t="s">
        <v>145</v>
      </c>
      <c r="D145" s="48">
        <v>1</v>
      </c>
      <c r="E145" s="53"/>
      <c r="F145" s="53"/>
      <c r="G145" s="102">
        <f t="shared" si="5"/>
        <v>0</v>
      </c>
      <c r="H145" s="102">
        <f t="shared" si="6"/>
        <v>0</v>
      </c>
    </row>
    <row r="146" spans="1:8">
      <c r="A146" s="14"/>
      <c r="B146" s="29" t="s">
        <v>150</v>
      </c>
      <c r="C146" s="22" t="s">
        <v>4</v>
      </c>
      <c r="D146" s="48">
        <v>10</v>
      </c>
      <c r="E146" s="53"/>
      <c r="F146" s="53"/>
      <c r="G146" s="102">
        <f t="shared" si="5"/>
        <v>0</v>
      </c>
      <c r="H146" s="102">
        <f t="shared" si="6"/>
        <v>0</v>
      </c>
    </row>
    <row r="147" spans="1:8">
      <c r="A147" s="14"/>
      <c r="B147" s="29" t="s">
        <v>151</v>
      </c>
      <c r="C147" s="22" t="s">
        <v>4</v>
      </c>
      <c r="D147" s="48">
        <v>1</v>
      </c>
      <c r="E147" s="53"/>
      <c r="F147" s="53"/>
      <c r="G147" s="102">
        <f t="shared" si="5"/>
        <v>0</v>
      </c>
      <c r="H147" s="102">
        <f t="shared" si="6"/>
        <v>0</v>
      </c>
    </row>
    <row r="148" spans="1:8">
      <c r="A148" s="14"/>
      <c r="B148" s="29" t="s">
        <v>152</v>
      </c>
      <c r="C148" s="22" t="s">
        <v>4</v>
      </c>
      <c r="D148" s="48">
        <v>1</v>
      </c>
      <c r="E148" s="53"/>
      <c r="F148" s="53"/>
      <c r="G148" s="102">
        <f t="shared" si="5"/>
        <v>0</v>
      </c>
      <c r="H148" s="102">
        <f t="shared" si="6"/>
        <v>0</v>
      </c>
    </row>
    <row r="149" spans="1:8">
      <c r="A149" s="14"/>
      <c r="B149" s="29" t="s">
        <v>153</v>
      </c>
      <c r="C149" s="22" t="s">
        <v>4</v>
      </c>
      <c r="D149" s="48">
        <v>1</v>
      </c>
      <c r="E149" s="53"/>
      <c r="F149" s="53"/>
      <c r="G149" s="102">
        <f t="shared" si="5"/>
        <v>0</v>
      </c>
      <c r="H149" s="102">
        <f t="shared" si="6"/>
        <v>0</v>
      </c>
    </row>
    <row r="150" spans="1:8" ht="13.5" thickBot="1">
      <c r="A150" s="54"/>
      <c r="B150" s="97" t="s">
        <v>215</v>
      </c>
      <c r="C150" s="27" t="s">
        <v>4</v>
      </c>
      <c r="D150" s="52">
        <f>36+2</f>
        <v>38</v>
      </c>
      <c r="E150" s="118"/>
      <c r="F150" s="119"/>
      <c r="G150" s="102">
        <f t="shared" ref="G150" si="7">E150*D150</f>
        <v>0</v>
      </c>
      <c r="H150" s="102">
        <f t="shared" ref="H150" si="8">F150*D150</f>
        <v>0</v>
      </c>
    </row>
    <row r="151" spans="1:8" ht="15.75">
      <c r="A151" s="130" t="s">
        <v>208</v>
      </c>
      <c r="B151" s="131"/>
      <c r="C151" s="131"/>
      <c r="D151" s="131"/>
      <c r="E151" s="131"/>
      <c r="F151" s="131"/>
      <c r="G151" s="131"/>
      <c r="H151" s="132"/>
    </row>
    <row r="152" spans="1:8">
      <c r="A152" s="70"/>
      <c r="B152" s="86"/>
      <c r="C152" s="60"/>
      <c r="D152" s="87"/>
      <c r="E152" s="60"/>
      <c r="F152" s="60"/>
      <c r="G152" s="82"/>
      <c r="H152" s="83"/>
    </row>
    <row r="153" spans="1:8" ht="13.5" thickBot="1">
      <c r="A153" s="88"/>
      <c r="B153" s="89"/>
      <c r="C153" s="64"/>
      <c r="D153" s="90"/>
      <c r="E153" s="64"/>
      <c r="F153" s="64"/>
      <c r="G153" s="84"/>
      <c r="H153" s="85"/>
    </row>
    <row r="154" spans="1:8" ht="16.5" thickBot="1">
      <c r="A154" s="133"/>
      <c r="B154" s="134"/>
      <c r="C154" s="134"/>
      <c r="D154" s="134"/>
      <c r="E154" s="91"/>
      <c r="F154" s="91"/>
      <c r="G154" s="91">
        <f>SUM(G10:G150)</f>
        <v>0</v>
      </c>
      <c r="H154" s="92">
        <f>SUM(H10:H150)</f>
        <v>0</v>
      </c>
    </row>
    <row r="155" spans="1:8" ht="16.5" thickBot="1">
      <c r="A155" s="39"/>
      <c r="B155" s="39"/>
      <c r="C155" s="39"/>
      <c r="D155" s="44"/>
      <c r="E155" s="39"/>
      <c r="F155" s="39"/>
      <c r="G155" s="93" t="s">
        <v>209</v>
      </c>
      <c r="H155" s="92">
        <f>G154*H154</f>
        <v>0</v>
      </c>
    </row>
    <row r="156" spans="1:8" ht="16.5" thickBot="1">
      <c r="A156" s="135" t="s">
        <v>169</v>
      </c>
      <c r="B156" s="136"/>
      <c r="C156" s="136"/>
      <c r="D156" s="136"/>
      <c r="E156" s="136"/>
      <c r="F156" s="136"/>
      <c r="G156" s="136"/>
      <c r="H156" s="136"/>
    </row>
    <row r="157" spans="1:8" ht="15.75">
      <c r="A157" s="65">
        <v>1</v>
      </c>
      <c r="B157" s="138" t="s">
        <v>170</v>
      </c>
      <c r="C157" s="138"/>
      <c r="D157" s="138" t="s">
        <v>171</v>
      </c>
      <c r="E157" s="138"/>
      <c r="F157" s="139"/>
      <c r="G157" s="139"/>
      <c r="H157" s="139"/>
    </row>
    <row r="158" spans="1:8" ht="15.75">
      <c r="A158" s="66">
        <v>2</v>
      </c>
      <c r="B158" s="140" t="s">
        <v>172</v>
      </c>
      <c r="C158" s="140"/>
      <c r="D158" s="140" t="s">
        <v>173</v>
      </c>
      <c r="E158" s="140"/>
      <c r="F158" s="141"/>
      <c r="G158" s="141"/>
      <c r="H158" s="141"/>
    </row>
    <row r="159" spans="1:8" ht="15.75">
      <c r="A159" s="66">
        <v>3</v>
      </c>
      <c r="B159" s="140" t="s">
        <v>174</v>
      </c>
      <c r="C159" s="140"/>
      <c r="D159" s="140" t="s">
        <v>175</v>
      </c>
      <c r="E159" s="140"/>
      <c r="F159" s="141"/>
      <c r="G159" s="141"/>
      <c r="H159" s="141"/>
    </row>
    <row r="160" spans="1:8" ht="15.75">
      <c r="A160" s="66">
        <v>4</v>
      </c>
      <c r="B160" s="140" t="s">
        <v>176</v>
      </c>
      <c r="C160" s="140"/>
      <c r="D160" s="140" t="s">
        <v>177</v>
      </c>
      <c r="E160" s="140"/>
      <c r="F160" s="141"/>
      <c r="G160" s="141"/>
      <c r="H160" s="141"/>
    </row>
    <row r="161" spans="1:8" ht="15.75">
      <c r="A161" s="66">
        <v>5</v>
      </c>
      <c r="B161" s="140" t="s">
        <v>178</v>
      </c>
      <c r="C161" s="140"/>
      <c r="D161" s="140" t="s">
        <v>179</v>
      </c>
      <c r="E161" s="140"/>
      <c r="F161" s="141"/>
      <c r="G161" s="141"/>
      <c r="H161" s="141"/>
    </row>
    <row r="162" spans="1:8" ht="15.75">
      <c r="A162" s="66">
        <v>6</v>
      </c>
      <c r="B162" s="140" t="s">
        <v>180</v>
      </c>
      <c r="C162" s="140"/>
      <c r="D162" s="140" t="s">
        <v>181</v>
      </c>
      <c r="E162" s="140"/>
      <c r="F162" s="141"/>
      <c r="G162" s="141"/>
      <c r="H162" s="141"/>
    </row>
    <row r="163" spans="1:8" ht="15.75">
      <c r="A163" s="66">
        <v>7</v>
      </c>
      <c r="B163" s="140" t="s">
        <v>182</v>
      </c>
      <c r="C163" s="140"/>
      <c r="D163" s="140" t="s">
        <v>183</v>
      </c>
      <c r="E163" s="140"/>
      <c r="F163" s="141"/>
      <c r="G163" s="141"/>
      <c r="H163" s="141"/>
    </row>
    <row r="164" spans="1:8" ht="15.75">
      <c r="A164" s="66">
        <v>8</v>
      </c>
      <c r="B164" s="140" t="s">
        <v>184</v>
      </c>
      <c r="C164" s="140"/>
      <c r="D164" s="140" t="s">
        <v>185</v>
      </c>
      <c r="E164" s="140"/>
      <c r="F164" s="141"/>
      <c r="G164" s="141"/>
      <c r="H164" s="141"/>
    </row>
    <row r="165" spans="1:8" ht="15.75">
      <c r="A165" s="66">
        <v>9</v>
      </c>
      <c r="B165" s="140" t="s">
        <v>186</v>
      </c>
      <c r="C165" s="140"/>
      <c r="D165" s="140" t="s">
        <v>187</v>
      </c>
      <c r="E165" s="140"/>
      <c r="F165" s="141"/>
      <c r="G165" s="141"/>
      <c r="H165" s="141"/>
    </row>
    <row r="166" spans="1:8" ht="15.75">
      <c r="A166" s="66">
        <v>10</v>
      </c>
      <c r="B166" s="140" t="s">
        <v>188</v>
      </c>
      <c r="C166" s="140"/>
      <c r="D166" s="140" t="s">
        <v>189</v>
      </c>
      <c r="E166" s="140"/>
      <c r="F166" s="141"/>
      <c r="G166" s="141"/>
      <c r="H166" s="141"/>
    </row>
    <row r="167" spans="1:8" ht="15.75">
      <c r="A167" s="66">
        <v>11</v>
      </c>
      <c r="B167" s="140" t="s">
        <v>190</v>
      </c>
      <c r="C167" s="140"/>
      <c r="D167" s="140" t="s">
        <v>191</v>
      </c>
      <c r="E167" s="140"/>
      <c r="F167" s="141"/>
      <c r="G167" s="141"/>
      <c r="H167" s="141"/>
    </row>
    <row r="168" spans="1:8" ht="15.75">
      <c r="A168" s="66">
        <v>12</v>
      </c>
      <c r="B168" s="140" t="s">
        <v>198</v>
      </c>
      <c r="C168" s="140"/>
      <c r="D168" s="140" t="s">
        <v>192</v>
      </c>
      <c r="E168" s="140"/>
      <c r="F168" s="141"/>
      <c r="G168" s="141"/>
      <c r="H168" s="141"/>
    </row>
    <row r="169" spans="1:8" ht="15.75">
      <c r="A169" s="66">
        <v>13</v>
      </c>
      <c r="B169" s="140" t="s">
        <v>193</v>
      </c>
      <c r="C169" s="140"/>
      <c r="D169" s="140" t="s">
        <v>194</v>
      </c>
      <c r="E169" s="140"/>
      <c r="F169" s="141"/>
      <c r="G169" s="141"/>
      <c r="H169" s="141"/>
    </row>
    <row r="170" spans="1:8" ht="15.75">
      <c r="A170" s="66">
        <v>14</v>
      </c>
      <c r="B170" s="140" t="s">
        <v>195</v>
      </c>
      <c r="C170" s="140"/>
      <c r="D170" s="140"/>
      <c r="E170" s="140"/>
      <c r="F170" s="141"/>
      <c r="G170" s="141"/>
      <c r="H170" s="141"/>
    </row>
    <row r="171" spans="1:8" ht="15.75">
      <c r="A171" s="66">
        <v>15</v>
      </c>
      <c r="B171" s="140" t="s">
        <v>196</v>
      </c>
      <c r="C171" s="140"/>
      <c r="D171" s="140"/>
      <c r="E171" s="140"/>
      <c r="F171" s="141"/>
      <c r="G171" s="141"/>
      <c r="H171" s="141"/>
    </row>
    <row r="172" spans="1:8" ht="16.5" thickBot="1">
      <c r="A172" s="67">
        <v>16</v>
      </c>
      <c r="B172" s="142" t="s">
        <v>197</v>
      </c>
      <c r="C172" s="142"/>
      <c r="D172" s="142"/>
      <c r="E172" s="142"/>
      <c r="F172" s="143"/>
      <c r="G172" s="143"/>
      <c r="H172" s="143"/>
    </row>
  </sheetData>
  <mergeCells count="60">
    <mergeCell ref="B171:C171"/>
    <mergeCell ref="D171:E171"/>
    <mergeCell ref="F171:H171"/>
    <mergeCell ref="B172:C172"/>
    <mergeCell ref="D172:E172"/>
    <mergeCell ref="F172:H172"/>
    <mergeCell ref="B169:C169"/>
    <mergeCell ref="D169:E169"/>
    <mergeCell ref="F169:H169"/>
    <mergeCell ref="B170:C170"/>
    <mergeCell ref="D170:E170"/>
    <mergeCell ref="F170:H170"/>
    <mergeCell ref="B167:C167"/>
    <mergeCell ref="D167:E167"/>
    <mergeCell ref="F167:H167"/>
    <mergeCell ref="B168:C168"/>
    <mergeCell ref="D168:E168"/>
    <mergeCell ref="F168:H168"/>
    <mergeCell ref="B165:C165"/>
    <mergeCell ref="D165:E165"/>
    <mergeCell ref="F165:H165"/>
    <mergeCell ref="B166:C166"/>
    <mergeCell ref="D166:E166"/>
    <mergeCell ref="F166:H166"/>
    <mergeCell ref="B163:C163"/>
    <mergeCell ref="D163:E163"/>
    <mergeCell ref="F163:H163"/>
    <mergeCell ref="B164:C164"/>
    <mergeCell ref="D164:E164"/>
    <mergeCell ref="F164:H164"/>
    <mergeCell ref="B161:C161"/>
    <mergeCell ref="D161:E161"/>
    <mergeCell ref="F161:H161"/>
    <mergeCell ref="B162:C162"/>
    <mergeCell ref="D162:E162"/>
    <mergeCell ref="F162:H162"/>
    <mergeCell ref="B159:C159"/>
    <mergeCell ref="D159:E159"/>
    <mergeCell ref="F159:H159"/>
    <mergeCell ref="B160:C160"/>
    <mergeCell ref="D160:E160"/>
    <mergeCell ref="F160:H160"/>
    <mergeCell ref="B157:C157"/>
    <mergeCell ref="D157:E157"/>
    <mergeCell ref="F157:H157"/>
    <mergeCell ref="B158:C158"/>
    <mergeCell ref="D158:E158"/>
    <mergeCell ref="F158:H158"/>
    <mergeCell ref="E6:F6"/>
    <mergeCell ref="G6:H6"/>
    <mergeCell ref="A151:H151"/>
    <mergeCell ref="A154:D154"/>
    <mergeCell ref="A156:H156"/>
    <mergeCell ref="A6:C6"/>
    <mergeCell ref="A1:H1"/>
    <mergeCell ref="A2:H2"/>
    <mergeCell ref="A3:H3"/>
    <mergeCell ref="A4:H4"/>
    <mergeCell ref="E5:F5"/>
    <mergeCell ref="G5:H5"/>
  </mergeCells>
  <pageMargins left="0.7" right="0.7" top="0.75" bottom="0.75" header="0.3" footer="0.3"/>
  <pageSetup paperSize="9" scale="60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2"/>
  <sheetViews>
    <sheetView tabSelected="1" zoomScaleNormal="100" zoomScaleSheetLayoutView="100" workbookViewId="0">
      <selection activeCell="A41" sqref="A41:H62"/>
    </sheetView>
  </sheetViews>
  <sheetFormatPr defaultRowHeight="12.75"/>
  <cols>
    <col min="1" max="1" width="6.140625" style="116" customWidth="1"/>
    <col min="2" max="2" width="63.140625" style="39" customWidth="1"/>
    <col min="3" max="3" width="8.140625" style="39" customWidth="1"/>
    <col min="4" max="4" width="11.42578125" style="44" customWidth="1"/>
    <col min="5" max="8" width="16.42578125" style="39" customWidth="1"/>
    <col min="9" max="214" width="9.140625" style="4" customWidth="1"/>
    <col min="215" max="215" width="3.140625" style="4" customWidth="1"/>
    <col min="216" max="216" width="6.140625" style="4" customWidth="1"/>
    <col min="217" max="217" width="10.28515625" style="4" customWidth="1"/>
    <col min="218" max="218" width="34.140625" style="4" customWidth="1"/>
    <col min="219" max="219" width="9.28515625" style="4" customWidth="1"/>
    <col min="220" max="221" width="12.140625" style="4" customWidth="1"/>
    <col min="222" max="232" width="9.85546875" style="4" customWidth="1"/>
    <col min="233" max="233" width="11.5703125" style="4" customWidth="1"/>
    <col min="234" max="234" width="12.7109375" style="4" customWidth="1"/>
    <col min="235" max="235" width="9.140625" style="4" customWidth="1"/>
    <col min="236" max="236" width="11.42578125" style="4" customWidth="1"/>
    <col min="237" max="470" width="9.140625" style="4" customWidth="1"/>
    <col min="471" max="471" width="3.140625" style="4" customWidth="1"/>
    <col min="472" max="472" width="6.140625" style="4" customWidth="1"/>
    <col min="473" max="473" width="10.28515625" style="4" customWidth="1"/>
    <col min="474" max="474" width="34.140625" style="4" customWidth="1"/>
    <col min="475" max="475" width="9.28515625" style="4" customWidth="1"/>
    <col min="476" max="477" width="12.140625" style="4" customWidth="1"/>
    <col min="478" max="488" width="9.85546875" style="4" customWidth="1"/>
    <col min="489" max="489" width="11.5703125" style="4" customWidth="1"/>
    <col min="490" max="490" width="12.7109375" style="4" customWidth="1"/>
    <col min="491" max="491" width="9.140625" style="4" customWidth="1"/>
    <col min="492" max="492" width="11.42578125" style="4" customWidth="1"/>
    <col min="493" max="726" width="9.140625" style="4" customWidth="1"/>
    <col min="727" max="727" width="3.140625" style="4" customWidth="1"/>
    <col min="728" max="728" width="6.140625" style="4" customWidth="1"/>
    <col min="729" max="729" width="10.28515625" style="4" customWidth="1"/>
    <col min="730" max="730" width="34.140625" style="4" customWidth="1"/>
    <col min="731" max="731" width="9.28515625" style="4" customWidth="1"/>
    <col min="732" max="733" width="12.140625" style="4" customWidth="1"/>
    <col min="734" max="744" width="9.85546875" style="4" customWidth="1"/>
    <col min="745" max="745" width="11.5703125" style="4" customWidth="1"/>
    <col min="746" max="746" width="12.7109375" style="4" customWidth="1"/>
    <col min="747" max="747" width="9.140625" style="4" customWidth="1"/>
    <col min="748" max="748" width="11.42578125" style="4" customWidth="1"/>
    <col min="749" max="982" width="9.140625" style="4" customWidth="1"/>
    <col min="983" max="983" width="3.140625" style="4" customWidth="1"/>
    <col min="984" max="984" width="6.140625" style="4" customWidth="1"/>
    <col min="985" max="985" width="10.28515625" style="4" customWidth="1"/>
    <col min="986" max="986" width="34.140625" style="4" customWidth="1"/>
    <col min="987" max="987" width="9.28515625" style="4" customWidth="1"/>
    <col min="988" max="989" width="12.140625" style="4" customWidth="1"/>
    <col min="990" max="1000" width="9.85546875" style="4" customWidth="1"/>
    <col min="1001" max="1001" width="11.5703125" style="4" customWidth="1"/>
    <col min="1002" max="1002" width="12.7109375" style="4" customWidth="1"/>
    <col min="1003" max="1003" width="9.140625" style="4" customWidth="1"/>
    <col min="1004" max="1004" width="11.42578125" style="4" customWidth="1"/>
    <col min="1005" max="1238" width="9.140625" style="4" customWidth="1"/>
    <col min="1239" max="1239" width="3.140625" style="4" customWidth="1"/>
    <col min="1240" max="1240" width="6.140625" style="4" customWidth="1"/>
    <col min="1241" max="1241" width="10.28515625" style="4" customWidth="1"/>
    <col min="1242" max="1242" width="34.140625" style="4" customWidth="1"/>
    <col min="1243" max="1243" width="9.28515625" style="4" customWidth="1"/>
    <col min="1244" max="1245" width="12.140625" style="4" customWidth="1"/>
    <col min="1246" max="1256" width="9.85546875" style="4" customWidth="1"/>
    <col min="1257" max="1257" width="11.5703125" style="4" customWidth="1"/>
    <col min="1258" max="1258" width="12.7109375" style="4" customWidth="1"/>
    <col min="1259" max="1259" width="9.140625" style="4" customWidth="1"/>
    <col min="1260" max="1260" width="11.42578125" style="4" customWidth="1"/>
    <col min="1261" max="1494" width="9.140625" style="4" customWidth="1"/>
    <col min="1495" max="1495" width="3.140625" style="4" customWidth="1"/>
    <col min="1496" max="1496" width="6.140625" style="4" customWidth="1"/>
    <col min="1497" max="1497" width="10.28515625" style="4" customWidth="1"/>
    <col min="1498" max="1498" width="34.140625" style="4" customWidth="1"/>
    <col min="1499" max="1499" width="9.28515625" style="4" customWidth="1"/>
    <col min="1500" max="1501" width="12.140625" style="4" customWidth="1"/>
    <col min="1502" max="1512" width="9.85546875" style="4" customWidth="1"/>
    <col min="1513" max="1513" width="11.5703125" style="4" customWidth="1"/>
    <col min="1514" max="1514" width="12.7109375" style="4" customWidth="1"/>
    <col min="1515" max="1515" width="9.140625" style="4" customWidth="1"/>
    <col min="1516" max="1516" width="11.42578125" style="4" customWidth="1"/>
    <col min="1517" max="1750" width="9.140625" style="4" customWidth="1"/>
    <col min="1751" max="1751" width="3.140625" style="4" customWidth="1"/>
    <col min="1752" max="1752" width="6.140625" style="4" customWidth="1"/>
    <col min="1753" max="1753" width="10.28515625" style="4" customWidth="1"/>
    <col min="1754" max="1754" width="34.140625" style="4" customWidth="1"/>
    <col min="1755" max="1755" width="9.28515625" style="4" customWidth="1"/>
    <col min="1756" max="1757" width="12.140625" style="4" customWidth="1"/>
    <col min="1758" max="1768" width="9.85546875" style="4" customWidth="1"/>
    <col min="1769" max="1769" width="11.5703125" style="4" customWidth="1"/>
    <col min="1770" max="1770" width="12.7109375" style="4" customWidth="1"/>
    <col min="1771" max="1771" width="9.140625" style="4" customWidth="1"/>
    <col min="1772" max="1772" width="11.42578125" style="4" customWidth="1"/>
    <col min="1773" max="2006" width="9.140625" style="4" customWidth="1"/>
    <col min="2007" max="2007" width="3.140625" style="4" customWidth="1"/>
    <col min="2008" max="2008" width="6.140625" style="4" customWidth="1"/>
    <col min="2009" max="2009" width="10.28515625" style="4" customWidth="1"/>
    <col min="2010" max="2010" width="34.140625" style="4" customWidth="1"/>
    <col min="2011" max="2011" width="9.28515625" style="4" customWidth="1"/>
    <col min="2012" max="2013" width="12.140625" style="4" customWidth="1"/>
    <col min="2014" max="2024" width="9.85546875" style="4" customWidth="1"/>
    <col min="2025" max="2025" width="11.5703125" style="4" customWidth="1"/>
    <col min="2026" max="2026" width="12.7109375" style="4" customWidth="1"/>
    <col min="2027" max="2027" width="9.140625" style="4" customWidth="1"/>
    <col min="2028" max="2028" width="11.42578125" style="4" customWidth="1"/>
    <col min="2029" max="2262" width="9.140625" style="4" customWidth="1"/>
    <col min="2263" max="2263" width="3.140625" style="4" customWidth="1"/>
    <col min="2264" max="2264" width="6.140625" style="4" customWidth="1"/>
    <col min="2265" max="2265" width="10.28515625" style="4" customWidth="1"/>
    <col min="2266" max="2266" width="34.140625" style="4" customWidth="1"/>
    <col min="2267" max="2267" width="9.28515625" style="4" customWidth="1"/>
    <col min="2268" max="2269" width="12.140625" style="4" customWidth="1"/>
    <col min="2270" max="2280" width="9.85546875" style="4" customWidth="1"/>
    <col min="2281" max="2281" width="11.5703125" style="4" customWidth="1"/>
    <col min="2282" max="2282" width="12.7109375" style="4" customWidth="1"/>
    <col min="2283" max="2283" width="9.140625" style="4" customWidth="1"/>
    <col min="2284" max="2284" width="11.42578125" style="4" customWidth="1"/>
    <col min="2285" max="2518" width="9.140625" style="4" customWidth="1"/>
    <col min="2519" max="2519" width="3.140625" style="4" customWidth="1"/>
    <col min="2520" max="2520" width="6.140625" style="4" customWidth="1"/>
    <col min="2521" max="2521" width="10.28515625" style="4" customWidth="1"/>
    <col min="2522" max="2522" width="34.140625" style="4" customWidth="1"/>
    <col min="2523" max="2523" width="9.28515625" style="4" customWidth="1"/>
    <col min="2524" max="2525" width="12.140625" style="4" customWidth="1"/>
    <col min="2526" max="2536" width="9.85546875" style="4" customWidth="1"/>
    <col min="2537" max="2537" width="11.5703125" style="4" customWidth="1"/>
    <col min="2538" max="2538" width="12.7109375" style="4" customWidth="1"/>
    <col min="2539" max="2539" width="9.140625" style="4" customWidth="1"/>
    <col min="2540" max="2540" width="11.42578125" style="4" customWidth="1"/>
    <col min="2541" max="2774" width="9.140625" style="4" customWidth="1"/>
    <col min="2775" max="2775" width="3.140625" style="4" customWidth="1"/>
    <col min="2776" max="2776" width="6.140625" style="4" customWidth="1"/>
    <col min="2777" max="2777" width="10.28515625" style="4" customWidth="1"/>
    <col min="2778" max="2778" width="34.140625" style="4" customWidth="1"/>
    <col min="2779" max="2779" width="9.28515625" style="4" customWidth="1"/>
    <col min="2780" max="2781" width="12.140625" style="4" customWidth="1"/>
    <col min="2782" max="2792" width="9.85546875" style="4" customWidth="1"/>
    <col min="2793" max="2793" width="11.5703125" style="4" customWidth="1"/>
    <col min="2794" max="2794" width="12.7109375" style="4" customWidth="1"/>
    <col min="2795" max="2795" width="9.140625" style="4" customWidth="1"/>
    <col min="2796" max="2796" width="11.42578125" style="4" customWidth="1"/>
    <col min="2797" max="3030" width="9.140625" style="4" customWidth="1"/>
    <col min="3031" max="3031" width="3.140625" style="4" customWidth="1"/>
    <col min="3032" max="3032" width="6.140625" style="4" customWidth="1"/>
    <col min="3033" max="3033" width="10.28515625" style="4" customWidth="1"/>
    <col min="3034" max="3034" width="34.140625" style="4" customWidth="1"/>
    <col min="3035" max="3035" width="9.28515625" style="4" customWidth="1"/>
    <col min="3036" max="3037" width="12.140625" style="4" customWidth="1"/>
    <col min="3038" max="3048" width="9.85546875" style="4" customWidth="1"/>
    <col min="3049" max="3049" width="11.5703125" style="4" customWidth="1"/>
    <col min="3050" max="3050" width="12.7109375" style="4" customWidth="1"/>
    <col min="3051" max="3051" width="9.140625" style="4" customWidth="1"/>
    <col min="3052" max="3052" width="11.42578125" style="4" customWidth="1"/>
    <col min="3053" max="3286" width="9.140625" style="4" customWidth="1"/>
    <col min="3287" max="3287" width="3.140625" style="4" customWidth="1"/>
    <col min="3288" max="3288" width="6.140625" style="4" customWidth="1"/>
    <col min="3289" max="3289" width="10.28515625" style="4" customWidth="1"/>
    <col min="3290" max="3290" width="34.140625" style="4" customWidth="1"/>
    <col min="3291" max="3291" width="9.28515625" style="4" customWidth="1"/>
    <col min="3292" max="3293" width="12.140625" style="4" customWidth="1"/>
    <col min="3294" max="3304" width="9.85546875" style="4" customWidth="1"/>
    <col min="3305" max="3305" width="11.5703125" style="4" customWidth="1"/>
    <col min="3306" max="3306" width="12.7109375" style="4" customWidth="1"/>
    <col min="3307" max="3307" width="9.140625" style="4" customWidth="1"/>
    <col min="3308" max="3308" width="11.42578125" style="4" customWidth="1"/>
    <col min="3309" max="3542" width="9.140625" style="4" customWidth="1"/>
    <col min="3543" max="3543" width="3.140625" style="4" customWidth="1"/>
    <col min="3544" max="3544" width="6.140625" style="4" customWidth="1"/>
    <col min="3545" max="3545" width="10.28515625" style="4" customWidth="1"/>
    <col min="3546" max="3546" width="34.140625" style="4" customWidth="1"/>
    <col min="3547" max="3547" width="9.28515625" style="4" customWidth="1"/>
    <col min="3548" max="3549" width="12.140625" style="4" customWidth="1"/>
    <col min="3550" max="3560" width="9.85546875" style="4" customWidth="1"/>
    <col min="3561" max="3561" width="11.5703125" style="4" customWidth="1"/>
    <col min="3562" max="3562" width="12.7109375" style="4" customWidth="1"/>
    <col min="3563" max="3563" width="9.140625" style="4" customWidth="1"/>
    <col min="3564" max="3564" width="11.42578125" style="4" customWidth="1"/>
    <col min="3565" max="3798" width="9.140625" style="4" customWidth="1"/>
    <col min="3799" max="3799" width="3.140625" style="4" customWidth="1"/>
    <col min="3800" max="3800" width="6.140625" style="4" customWidth="1"/>
    <col min="3801" max="3801" width="10.28515625" style="4" customWidth="1"/>
    <col min="3802" max="3802" width="34.140625" style="4" customWidth="1"/>
    <col min="3803" max="3803" width="9.28515625" style="4" customWidth="1"/>
    <col min="3804" max="3805" width="12.140625" style="4" customWidth="1"/>
    <col min="3806" max="3816" width="9.85546875" style="4" customWidth="1"/>
    <col min="3817" max="3817" width="11.5703125" style="4" customWidth="1"/>
    <col min="3818" max="3818" width="12.7109375" style="4" customWidth="1"/>
    <col min="3819" max="3819" width="9.140625" style="4" customWidth="1"/>
    <col min="3820" max="3820" width="11.42578125" style="4" customWidth="1"/>
    <col min="3821" max="4054" width="9.140625" style="4" customWidth="1"/>
    <col min="4055" max="4055" width="3.140625" style="4" customWidth="1"/>
    <col min="4056" max="4056" width="6.140625" style="4" customWidth="1"/>
    <col min="4057" max="4057" width="10.28515625" style="4" customWidth="1"/>
    <col min="4058" max="4058" width="34.140625" style="4" customWidth="1"/>
    <col min="4059" max="4059" width="9.28515625" style="4" customWidth="1"/>
    <col min="4060" max="4061" width="12.140625" style="4" customWidth="1"/>
    <col min="4062" max="4072" width="9.85546875" style="4" customWidth="1"/>
    <col min="4073" max="4073" width="11.5703125" style="4" customWidth="1"/>
    <col min="4074" max="4074" width="12.7109375" style="4" customWidth="1"/>
    <col min="4075" max="4075" width="9.140625" style="4" customWidth="1"/>
    <col min="4076" max="4076" width="11.42578125" style="4" customWidth="1"/>
    <col min="4077" max="4310" width="9.140625" style="4" customWidth="1"/>
    <col min="4311" max="4311" width="3.140625" style="4" customWidth="1"/>
    <col min="4312" max="4312" width="6.140625" style="4" customWidth="1"/>
    <col min="4313" max="4313" width="10.28515625" style="4" customWidth="1"/>
    <col min="4314" max="4314" width="34.140625" style="4" customWidth="1"/>
    <col min="4315" max="4315" width="9.28515625" style="4" customWidth="1"/>
    <col min="4316" max="4317" width="12.140625" style="4" customWidth="1"/>
    <col min="4318" max="4328" width="9.85546875" style="4" customWidth="1"/>
    <col min="4329" max="4329" width="11.5703125" style="4" customWidth="1"/>
    <col min="4330" max="4330" width="12.7109375" style="4" customWidth="1"/>
    <col min="4331" max="4331" width="9.140625" style="4" customWidth="1"/>
    <col min="4332" max="4332" width="11.42578125" style="4" customWidth="1"/>
    <col min="4333" max="4566" width="9.140625" style="4" customWidth="1"/>
    <col min="4567" max="4567" width="3.140625" style="4" customWidth="1"/>
    <col min="4568" max="4568" width="6.140625" style="4" customWidth="1"/>
    <col min="4569" max="4569" width="10.28515625" style="4" customWidth="1"/>
    <col min="4570" max="4570" width="34.140625" style="4" customWidth="1"/>
    <col min="4571" max="4571" width="9.28515625" style="4" customWidth="1"/>
    <col min="4572" max="4573" width="12.140625" style="4" customWidth="1"/>
    <col min="4574" max="4584" width="9.85546875" style="4" customWidth="1"/>
    <col min="4585" max="4585" width="11.5703125" style="4" customWidth="1"/>
    <col min="4586" max="4586" width="12.7109375" style="4" customWidth="1"/>
    <col min="4587" max="4587" width="9.140625" style="4" customWidth="1"/>
    <col min="4588" max="4588" width="11.42578125" style="4" customWidth="1"/>
    <col min="4589" max="4822" width="9.140625" style="4" customWidth="1"/>
    <col min="4823" max="4823" width="3.140625" style="4" customWidth="1"/>
    <col min="4824" max="4824" width="6.140625" style="4" customWidth="1"/>
    <col min="4825" max="4825" width="10.28515625" style="4" customWidth="1"/>
    <col min="4826" max="4826" width="34.140625" style="4" customWidth="1"/>
    <col min="4827" max="4827" width="9.28515625" style="4" customWidth="1"/>
    <col min="4828" max="4829" width="12.140625" style="4" customWidth="1"/>
    <col min="4830" max="4840" width="9.85546875" style="4" customWidth="1"/>
    <col min="4841" max="4841" width="11.5703125" style="4" customWidth="1"/>
    <col min="4842" max="4842" width="12.7109375" style="4" customWidth="1"/>
    <col min="4843" max="4843" width="9.140625" style="4" customWidth="1"/>
    <col min="4844" max="4844" width="11.42578125" style="4" customWidth="1"/>
    <col min="4845" max="5078" width="9.140625" style="4" customWidth="1"/>
    <col min="5079" max="5079" width="3.140625" style="4" customWidth="1"/>
    <col min="5080" max="5080" width="6.140625" style="4" customWidth="1"/>
    <col min="5081" max="5081" width="10.28515625" style="4" customWidth="1"/>
    <col min="5082" max="5082" width="34.140625" style="4" customWidth="1"/>
    <col min="5083" max="5083" width="9.28515625" style="4" customWidth="1"/>
    <col min="5084" max="5085" width="12.140625" style="4" customWidth="1"/>
    <col min="5086" max="5096" width="9.85546875" style="4" customWidth="1"/>
    <col min="5097" max="5097" width="11.5703125" style="4" customWidth="1"/>
    <col min="5098" max="5098" width="12.7109375" style="4" customWidth="1"/>
    <col min="5099" max="5099" width="9.140625" style="4" customWidth="1"/>
    <col min="5100" max="5100" width="11.42578125" style="4" customWidth="1"/>
    <col min="5101" max="5334" width="9.140625" style="4" customWidth="1"/>
    <col min="5335" max="5335" width="3.140625" style="4" customWidth="1"/>
    <col min="5336" max="5336" width="6.140625" style="4" customWidth="1"/>
    <col min="5337" max="5337" width="10.28515625" style="4" customWidth="1"/>
    <col min="5338" max="5338" width="34.140625" style="4" customWidth="1"/>
    <col min="5339" max="5339" width="9.28515625" style="4" customWidth="1"/>
    <col min="5340" max="5341" width="12.140625" style="4" customWidth="1"/>
    <col min="5342" max="5352" width="9.85546875" style="4" customWidth="1"/>
    <col min="5353" max="5353" width="11.5703125" style="4" customWidth="1"/>
    <col min="5354" max="5354" width="12.7109375" style="4" customWidth="1"/>
    <col min="5355" max="5355" width="9.140625" style="4" customWidth="1"/>
    <col min="5356" max="5356" width="11.42578125" style="4" customWidth="1"/>
    <col min="5357" max="5590" width="9.140625" style="4" customWidth="1"/>
    <col min="5591" max="5591" width="3.140625" style="4" customWidth="1"/>
    <col min="5592" max="5592" width="6.140625" style="4" customWidth="1"/>
    <col min="5593" max="5593" width="10.28515625" style="4" customWidth="1"/>
    <col min="5594" max="5594" width="34.140625" style="4" customWidth="1"/>
    <col min="5595" max="5595" width="9.28515625" style="4" customWidth="1"/>
    <col min="5596" max="5597" width="12.140625" style="4" customWidth="1"/>
    <col min="5598" max="5608" width="9.85546875" style="4" customWidth="1"/>
    <col min="5609" max="5609" width="11.5703125" style="4" customWidth="1"/>
    <col min="5610" max="5610" width="12.7109375" style="4" customWidth="1"/>
    <col min="5611" max="5611" width="9.140625" style="4" customWidth="1"/>
    <col min="5612" max="5612" width="11.42578125" style="4" customWidth="1"/>
    <col min="5613" max="5846" width="9.140625" style="4" customWidth="1"/>
    <col min="5847" max="5847" width="3.140625" style="4" customWidth="1"/>
    <col min="5848" max="5848" width="6.140625" style="4" customWidth="1"/>
    <col min="5849" max="5849" width="10.28515625" style="4" customWidth="1"/>
    <col min="5850" max="5850" width="34.140625" style="4" customWidth="1"/>
    <col min="5851" max="5851" width="9.28515625" style="4" customWidth="1"/>
    <col min="5852" max="5853" width="12.140625" style="4" customWidth="1"/>
    <col min="5854" max="5864" width="9.85546875" style="4" customWidth="1"/>
    <col min="5865" max="5865" width="11.5703125" style="4" customWidth="1"/>
    <col min="5866" max="5866" width="12.7109375" style="4" customWidth="1"/>
    <col min="5867" max="5867" width="9.140625" style="4" customWidth="1"/>
    <col min="5868" max="5868" width="11.42578125" style="4" customWidth="1"/>
    <col min="5869" max="6102" width="9.140625" style="4" customWidth="1"/>
    <col min="6103" max="6103" width="3.140625" style="4" customWidth="1"/>
    <col min="6104" max="6104" width="6.140625" style="4" customWidth="1"/>
    <col min="6105" max="6105" width="10.28515625" style="4" customWidth="1"/>
    <col min="6106" max="6106" width="34.140625" style="4" customWidth="1"/>
    <col min="6107" max="6107" width="9.28515625" style="4" customWidth="1"/>
    <col min="6108" max="6109" width="12.140625" style="4" customWidth="1"/>
    <col min="6110" max="6120" width="9.85546875" style="4" customWidth="1"/>
    <col min="6121" max="6121" width="11.5703125" style="4" customWidth="1"/>
    <col min="6122" max="6122" width="12.7109375" style="4" customWidth="1"/>
    <col min="6123" max="6123" width="9.140625" style="4" customWidth="1"/>
    <col min="6124" max="6124" width="11.42578125" style="4" customWidth="1"/>
    <col min="6125" max="6358" width="9.140625" style="4" customWidth="1"/>
    <col min="6359" max="6359" width="3.140625" style="4" customWidth="1"/>
    <col min="6360" max="6360" width="6.140625" style="4" customWidth="1"/>
    <col min="6361" max="6361" width="10.28515625" style="4" customWidth="1"/>
    <col min="6362" max="6362" width="34.140625" style="4" customWidth="1"/>
    <col min="6363" max="6363" width="9.28515625" style="4" customWidth="1"/>
    <col min="6364" max="6365" width="12.140625" style="4" customWidth="1"/>
    <col min="6366" max="6376" width="9.85546875" style="4" customWidth="1"/>
    <col min="6377" max="6377" width="11.5703125" style="4" customWidth="1"/>
    <col min="6378" max="6378" width="12.7109375" style="4" customWidth="1"/>
    <col min="6379" max="6379" width="9.140625" style="4" customWidth="1"/>
    <col min="6380" max="6380" width="11.42578125" style="4" customWidth="1"/>
    <col min="6381" max="6614" width="9.140625" style="4" customWidth="1"/>
    <col min="6615" max="6615" width="3.140625" style="4" customWidth="1"/>
    <col min="6616" max="6616" width="6.140625" style="4" customWidth="1"/>
    <col min="6617" max="6617" width="10.28515625" style="4" customWidth="1"/>
    <col min="6618" max="6618" width="34.140625" style="4" customWidth="1"/>
    <col min="6619" max="6619" width="9.28515625" style="4" customWidth="1"/>
    <col min="6620" max="6621" width="12.140625" style="4" customWidth="1"/>
    <col min="6622" max="6632" width="9.85546875" style="4" customWidth="1"/>
    <col min="6633" max="6633" width="11.5703125" style="4" customWidth="1"/>
    <col min="6634" max="6634" width="12.7109375" style="4" customWidth="1"/>
    <col min="6635" max="6635" width="9.140625" style="4" customWidth="1"/>
    <col min="6636" max="6636" width="11.42578125" style="4" customWidth="1"/>
    <col min="6637" max="6870" width="9.140625" style="4" customWidth="1"/>
    <col min="6871" max="6871" width="3.140625" style="4" customWidth="1"/>
    <col min="6872" max="6872" width="6.140625" style="4" customWidth="1"/>
    <col min="6873" max="6873" width="10.28515625" style="4" customWidth="1"/>
    <col min="6874" max="6874" width="34.140625" style="4" customWidth="1"/>
    <col min="6875" max="6875" width="9.28515625" style="4" customWidth="1"/>
    <col min="6876" max="6877" width="12.140625" style="4" customWidth="1"/>
    <col min="6878" max="6888" width="9.85546875" style="4" customWidth="1"/>
    <col min="6889" max="6889" width="11.5703125" style="4" customWidth="1"/>
    <col min="6890" max="6890" width="12.7109375" style="4" customWidth="1"/>
    <col min="6891" max="6891" width="9.140625" style="4" customWidth="1"/>
    <col min="6892" max="6892" width="11.42578125" style="4" customWidth="1"/>
    <col min="6893" max="7126" width="9.140625" style="4" customWidth="1"/>
    <col min="7127" max="7127" width="3.140625" style="4" customWidth="1"/>
    <col min="7128" max="7128" width="6.140625" style="4" customWidth="1"/>
    <col min="7129" max="7129" width="10.28515625" style="4" customWidth="1"/>
    <col min="7130" max="7130" width="34.140625" style="4" customWidth="1"/>
    <col min="7131" max="7131" width="9.28515625" style="4" customWidth="1"/>
    <col min="7132" max="7133" width="12.140625" style="4" customWidth="1"/>
    <col min="7134" max="7144" width="9.85546875" style="4" customWidth="1"/>
    <col min="7145" max="7145" width="11.5703125" style="4" customWidth="1"/>
    <col min="7146" max="7146" width="12.7109375" style="4" customWidth="1"/>
    <col min="7147" max="7147" width="9.140625" style="4" customWidth="1"/>
    <col min="7148" max="7148" width="11.42578125" style="4" customWidth="1"/>
    <col min="7149" max="7382" width="9.140625" style="4" customWidth="1"/>
    <col min="7383" max="7383" width="3.140625" style="4" customWidth="1"/>
    <col min="7384" max="7384" width="6.140625" style="4" customWidth="1"/>
    <col min="7385" max="7385" width="10.28515625" style="4" customWidth="1"/>
    <col min="7386" max="7386" width="34.140625" style="4" customWidth="1"/>
    <col min="7387" max="7387" width="9.28515625" style="4" customWidth="1"/>
    <col min="7388" max="7389" width="12.140625" style="4" customWidth="1"/>
    <col min="7390" max="7400" width="9.85546875" style="4" customWidth="1"/>
    <col min="7401" max="7401" width="11.5703125" style="4" customWidth="1"/>
    <col min="7402" max="7402" width="12.7109375" style="4" customWidth="1"/>
    <col min="7403" max="7403" width="9.140625" style="4" customWidth="1"/>
    <col min="7404" max="7404" width="11.42578125" style="4" customWidth="1"/>
    <col min="7405" max="7638" width="9.140625" style="4" customWidth="1"/>
    <col min="7639" max="7639" width="3.140625" style="4" customWidth="1"/>
    <col min="7640" max="7640" width="6.140625" style="4" customWidth="1"/>
    <col min="7641" max="7641" width="10.28515625" style="4" customWidth="1"/>
    <col min="7642" max="7642" width="34.140625" style="4" customWidth="1"/>
    <col min="7643" max="7643" width="9.28515625" style="4" customWidth="1"/>
    <col min="7644" max="7645" width="12.140625" style="4" customWidth="1"/>
    <col min="7646" max="7656" width="9.85546875" style="4" customWidth="1"/>
    <col min="7657" max="7657" width="11.5703125" style="4" customWidth="1"/>
    <col min="7658" max="7658" width="12.7109375" style="4" customWidth="1"/>
    <col min="7659" max="7659" width="9.140625" style="4" customWidth="1"/>
    <col min="7660" max="7660" width="11.42578125" style="4" customWidth="1"/>
    <col min="7661" max="7894" width="9.140625" style="4" customWidth="1"/>
    <col min="7895" max="7895" width="3.140625" style="4" customWidth="1"/>
    <col min="7896" max="7896" width="6.140625" style="4" customWidth="1"/>
    <col min="7897" max="7897" width="10.28515625" style="4" customWidth="1"/>
    <col min="7898" max="7898" width="34.140625" style="4" customWidth="1"/>
    <col min="7899" max="7899" width="9.28515625" style="4" customWidth="1"/>
    <col min="7900" max="7901" width="12.140625" style="4" customWidth="1"/>
    <col min="7902" max="7912" width="9.85546875" style="4" customWidth="1"/>
    <col min="7913" max="7913" width="11.5703125" style="4" customWidth="1"/>
    <col min="7914" max="7914" width="12.7109375" style="4" customWidth="1"/>
    <col min="7915" max="7915" width="9.140625" style="4" customWidth="1"/>
    <col min="7916" max="7916" width="11.42578125" style="4" customWidth="1"/>
    <col min="7917" max="8150" width="9.140625" style="4" customWidth="1"/>
    <col min="8151" max="8151" width="3.140625" style="4" customWidth="1"/>
    <col min="8152" max="8152" width="6.140625" style="4" customWidth="1"/>
    <col min="8153" max="8153" width="10.28515625" style="4" customWidth="1"/>
    <col min="8154" max="8154" width="34.140625" style="4" customWidth="1"/>
    <col min="8155" max="8155" width="9.28515625" style="4" customWidth="1"/>
    <col min="8156" max="8157" width="12.140625" style="4" customWidth="1"/>
    <col min="8158" max="8168" width="9.85546875" style="4" customWidth="1"/>
    <col min="8169" max="8169" width="11.5703125" style="4" customWidth="1"/>
    <col min="8170" max="8170" width="12.7109375" style="4" customWidth="1"/>
    <col min="8171" max="8171" width="9.140625" style="4" customWidth="1"/>
    <col min="8172" max="8172" width="11.42578125" style="4" customWidth="1"/>
    <col min="8173" max="8406" width="9.140625" style="4" customWidth="1"/>
    <col min="8407" max="8407" width="3.140625" style="4" customWidth="1"/>
    <col min="8408" max="8408" width="6.140625" style="4" customWidth="1"/>
    <col min="8409" max="8409" width="10.28515625" style="4" customWidth="1"/>
    <col min="8410" max="8410" width="34.140625" style="4" customWidth="1"/>
    <col min="8411" max="8411" width="9.28515625" style="4" customWidth="1"/>
    <col min="8412" max="8413" width="12.140625" style="4" customWidth="1"/>
    <col min="8414" max="8424" width="9.85546875" style="4" customWidth="1"/>
    <col min="8425" max="8425" width="11.5703125" style="4" customWidth="1"/>
    <col min="8426" max="8426" width="12.7109375" style="4" customWidth="1"/>
    <col min="8427" max="8427" width="9.140625" style="4" customWidth="1"/>
    <col min="8428" max="8428" width="11.42578125" style="4" customWidth="1"/>
    <col min="8429" max="8662" width="9.140625" style="4" customWidth="1"/>
    <col min="8663" max="8663" width="3.140625" style="4" customWidth="1"/>
    <col min="8664" max="8664" width="6.140625" style="4" customWidth="1"/>
    <col min="8665" max="8665" width="10.28515625" style="4" customWidth="1"/>
    <col min="8666" max="8666" width="34.140625" style="4" customWidth="1"/>
    <col min="8667" max="8667" width="9.28515625" style="4" customWidth="1"/>
    <col min="8668" max="8669" width="12.140625" style="4" customWidth="1"/>
    <col min="8670" max="8680" width="9.85546875" style="4" customWidth="1"/>
    <col min="8681" max="8681" width="11.5703125" style="4" customWidth="1"/>
    <col min="8682" max="8682" width="12.7109375" style="4" customWidth="1"/>
    <col min="8683" max="8683" width="9.140625" style="4" customWidth="1"/>
    <col min="8684" max="8684" width="11.42578125" style="4" customWidth="1"/>
    <col min="8685" max="8918" width="9.140625" style="4" customWidth="1"/>
    <col min="8919" max="8919" width="3.140625" style="4" customWidth="1"/>
    <col min="8920" max="8920" width="6.140625" style="4" customWidth="1"/>
    <col min="8921" max="8921" width="10.28515625" style="4" customWidth="1"/>
    <col min="8922" max="8922" width="34.140625" style="4" customWidth="1"/>
    <col min="8923" max="8923" width="9.28515625" style="4" customWidth="1"/>
    <col min="8924" max="8925" width="12.140625" style="4" customWidth="1"/>
    <col min="8926" max="8936" width="9.85546875" style="4" customWidth="1"/>
    <col min="8937" max="8937" width="11.5703125" style="4" customWidth="1"/>
    <col min="8938" max="8938" width="12.7109375" style="4" customWidth="1"/>
    <col min="8939" max="8939" width="9.140625" style="4" customWidth="1"/>
    <col min="8940" max="8940" width="11.42578125" style="4" customWidth="1"/>
    <col min="8941" max="9174" width="9.140625" style="4" customWidth="1"/>
    <col min="9175" max="9175" width="3.140625" style="4" customWidth="1"/>
    <col min="9176" max="9176" width="6.140625" style="4" customWidth="1"/>
    <col min="9177" max="9177" width="10.28515625" style="4" customWidth="1"/>
    <col min="9178" max="9178" width="34.140625" style="4" customWidth="1"/>
    <col min="9179" max="9179" width="9.28515625" style="4" customWidth="1"/>
    <col min="9180" max="9181" width="12.140625" style="4" customWidth="1"/>
    <col min="9182" max="9192" width="9.85546875" style="4" customWidth="1"/>
    <col min="9193" max="9193" width="11.5703125" style="4" customWidth="1"/>
    <col min="9194" max="9194" width="12.7109375" style="4" customWidth="1"/>
    <col min="9195" max="9195" width="9.140625" style="4" customWidth="1"/>
    <col min="9196" max="9196" width="11.42578125" style="4" customWidth="1"/>
    <col min="9197" max="9430" width="9.140625" style="4" customWidth="1"/>
    <col min="9431" max="9431" width="3.140625" style="4" customWidth="1"/>
    <col min="9432" max="9432" width="6.140625" style="4" customWidth="1"/>
    <col min="9433" max="9433" width="10.28515625" style="4" customWidth="1"/>
    <col min="9434" max="9434" width="34.140625" style="4" customWidth="1"/>
    <col min="9435" max="9435" width="9.28515625" style="4" customWidth="1"/>
    <col min="9436" max="9437" width="12.140625" style="4" customWidth="1"/>
    <col min="9438" max="9448" width="9.85546875" style="4" customWidth="1"/>
    <col min="9449" max="9449" width="11.5703125" style="4" customWidth="1"/>
    <col min="9450" max="9450" width="12.7109375" style="4" customWidth="1"/>
    <col min="9451" max="9451" width="9.140625" style="4" customWidth="1"/>
    <col min="9452" max="9452" width="11.42578125" style="4" customWidth="1"/>
    <col min="9453" max="9686" width="9.140625" style="4" customWidth="1"/>
    <col min="9687" max="9687" width="3.140625" style="4" customWidth="1"/>
    <col min="9688" max="9688" width="6.140625" style="4" customWidth="1"/>
    <col min="9689" max="9689" width="10.28515625" style="4" customWidth="1"/>
    <col min="9690" max="9690" width="34.140625" style="4" customWidth="1"/>
    <col min="9691" max="9691" width="9.28515625" style="4" customWidth="1"/>
    <col min="9692" max="9693" width="12.140625" style="4" customWidth="1"/>
    <col min="9694" max="9704" width="9.85546875" style="4" customWidth="1"/>
    <col min="9705" max="9705" width="11.5703125" style="4" customWidth="1"/>
    <col min="9706" max="9706" width="12.7109375" style="4" customWidth="1"/>
    <col min="9707" max="9707" width="9.140625" style="4" customWidth="1"/>
    <col min="9708" max="9708" width="11.42578125" style="4" customWidth="1"/>
    <col min="9709" max="9942" width="9.140625" style="4" customWidth="1"/>
    <col min="9943" max="9943" width="3.140625" style="4" customWidth="1"/>
    <col min="9944" max="9944" width="6.140625" style="4" customWidth="1"/>
    <col min="9945" max="9945" width="10.28515625" style="4" customWidth="1"/>
    <col min="9946" max="9946" width="34.140625" style="4" customWidth="1"/>
    <col min="9947" max="9947" width="9.28515625" style="4" customWidth="1"/>
    <col min="9948" max="9949" width="12.140625" style="4" customWidth="1"/>
    <col min="9950" max="9960" width="9.85546875" style="4" customWidth="1"/>
    <col min="9961" max="9961" width="11.5703125" style="4" customWidth="1"/>
    <col min="9962" max="9962" width="12.7109375" style="4" customWidth="1"/>
    <col min="9963" max="9963" width="9.140625" style="4" customWidth="1"/>
    <col min="9964" max="9964" width="11.42578125" style="4" customWidth="1"/>
    <col min="9965" max="10198" width="9.140625" style="4" customWidth="1"/>
    <col min="10199" max="10199" width="3.140625" style="4" customWidth="1"/>
    <col min="10200" max="10200" width="6.140625" style="4" customWidth="1"/>
    <col min="10201" max="10201" width="10.28515625" style="4" customWidth="1"/>
    <col min="10202" max="10202" width="34.140625" style="4" customWidth="1"/>
    <col min="10203" max="10203" width="9.28515625" style="4" customWidth="1"/>
    <col min="10204" max="10205" width="12.140625" style="4" customWidth="1"/>
    <col min="10206" max="10216" width="9.85546875" style="4" customWidth="1"/>
    <col min="10217" max="10217" width="11.5703125" style="4" customWidth="1"/>
    <col min="10218" max="10218" width="12.7109375" style="4" customWidth="1"/>
    <col min="10219" max="10219" width="9.140625" style="4" customWidth="1"/>
    <col min="10220" max="10220" width="11.42578125" style="4" customWidth="1"/>
    <col min="10221" max="10454" width="9.140625" style="4" customWidth="1"/>
    <col min="10455" max="10455" width="3.140625" style="4" customWidth="1"/>
    <col min="10456" max="10456" width="6.140625" style="4" customWidth="1"/>
    <col min="10457" max="10457" width="10.28515625" style="4" customWidth="1"/>
    <col min="10458" max="10458" width="34.140625" style="4" customWidth="1"/>
    <col min="10459" max="10459" width="9.28515625" style="4" customWidth="1"/>
    <col min="10460" max="10461" width="12.140625" style="4" customWidth="1"/>
    <col min="10462" max="10472" width="9.85546875" style="4" customWidth="1"/>
    <col min="10473" max="10473" width="11.5703125" style="4" customWidth="1"/>
    <col min="10474" max="10474" width="12.7109375" style="4" customWidth="1"/>
    <col min="10475" max="10475" width="9.140625" style="4" customWidth="1"/>
    <col min="10476" max="10476" width="11.42578125" style="4" customWidth="1"/>
    <col min="10477" max="10710" width="9.140625" style="4" customWidth="1"/>
    <col min="10711" max="10711" width="3.140625" style="4" customWidth="1"/>
    <col min="10712" max="10712" width="6.140625" style="4" customWidth="1"/>
    <col min="10713" max="10713" width="10.28515625" style="4" customWidth="1"/>
    <col min="10714" max="10714" width="34.140625" style="4" customWidth="1"/>
    <col min="10715" max="10715" width="9.28515625" style="4" customWidth="1"/>
    <col min="10716" max="10717" width="12.140625" style="4" customWidth="1"/>
    <col min="10718" max="10728" width="9.85546875" style="4" customWidth="1"/>
    <col min="10729" max="10729" width="11.5703125" style="4" customWidth="1"/>
    <col min="10730" max="10730" width="12.7109375" style="4" customWidth="1"/>
    <col min="10731" max="10731" width="9.140625" style="4" customWidth="1"/>
    <col min="10732" max="10732" width="11.42578125" style="4" customWidth="1"/>
    <col min="10733" max="10966" width="9.140625" style="4" customWidth="1"/>
    <col min="10967" max="10967" width="3.140625" style="4" customWidth="1"/>
    <col min="10968" max="10968" width="6.140625" style="4" customWidth="1"/>
    <col min="10969" max="10969" width="10.28515625" style="4" customWidth="1"/>
    <col min="10970" max="10970" width="34.140625" style="4" customWidth="1"/>
    <col min="10971" max="10971" width="9.28515625" style="4" customWidth="1"/>
    <col min="10972" max="10973" width="12.140625" style="4" customWidth="1"/>
    <col min="10974" max="10984" width="9.85546875" style="4" customWidth="1"/>
    <col min="10985" max="10985" width="11.5703125" style="4" customWidth="1"/>
    <col min="10986" max="10986" width="12.7109375" style="4" customWidth="1"/>
    <col min="10987" max="10987" width="9.140625" style="4" customWidth="1"/>
    <col min="10988" max="10988" width="11.42578125" style="4" customWidth="1"/>
    <col min="10989" max="11222" width="9.140625" style="4" customWidth="1"/>
    <col min="11223" max="11223" width="3.140625" style="4" customWidth="1"/>
    <col min="11224" max="11224" width="6.140625" style="4" customWidth="1"/>
    <col min="11225" max="11225" width="10.28515625" style="4" customWidth="1"/>
    <col min="11226" max="11226" width="34.140625" style="4" customWidth="1"/>
    <col min="11227" max="11227" width="9.28515625" style="4" customWidth="1"/>
    <col min="11228" max="11229" width="12.140625" style="4" customWidth="1"/>
    <col min="11230" max="11240" width="9.85546875" style="4" customWidth="1"/>
    <col min="11241" max="11241" width="11.5703125" style="4" customWidth="1"/>
    <col min="11242" max="11242" width="12.7109375" style="4" customWidth="1"/>
    <col min="11243" max="11243" width="9.140625" style="4" customWidth="1"/>
    <col min="11244" max="11244" width="11.42578125" style="4" customWidth="1"/>
    <col min="11245" max="11478" width="9.140625" style="4" customWidth="1"/>
    <col min="11479" max="11479" width="3.140625" style="4" customWidth="1"/>
    <col min="11480" max="11480" width="6.140625" style="4" customWidth="1"/>
    <col min="11481" max="11481" width="10.28515625" style="4" customWidth="1"/>
    <col min="11482" max="11482" width="34.140625" style="4" customWidth="1"/>
    <col min="11483" max="11483" width="9.28515625" style="4" customWidth="1"/>
    <col min="11484" max="11485" width="12.140625" style="4" customWidth="1"/>
    <col min="11486" max="11496" width="9.85546875" style="4" customWidth="1"/>
    <col min="11497" max="11497" width="11.5703125" style="4" customWidth="1"/>
    <col min="11498" max="11498" width="12.7109375" style="4" customWidth="1"/>
    <col min="11499" max="11499" width="9.140625" style="4" customWidth="1"/>
    <col min="11500" max="11500" width="11.42578125" style="4" customWidth="1"/>
    <col min="11501" max="11734" width="9.140625" style="4" customWidth="1"/>
    <col min="11735" max="11735" width="3.140625" style="4" customWidth="1"/>
    <col min="11736" max="11736" width="6.140625" style="4" customWidth="1"/>
    <col min="11737" max="11737" width="10.28515625" style="4" customWidth="1"/>
    <col min="11738" max="11738" width="34.140625" style="4" customWidth="1"/>
    <col min="11739" max="11739" width="9.28515625" style="4" customWidth="1"/>
    <col min="11740" max="11741" width="12.140625" style="4" customWidth="1"/>
    <col min="11742" max="11752" width="9.85546875" style="4" customWidth="1"/>
    <col min="11753" max="11753" width="11.5703125" style="4" customWidth="1"/>
    <col min="11754" max="11754" width="12.7109375" style="4" customWidth="1"/>
    <col min="11755" max="11755" width="9.140625" style="4" customWidth="1"/>
    <col min="11756" max="11756" width="11.42578125" style="4" customWidth="1"/>
    <col min="11757" max="11990" width="9.140625" style="4" customWidth="1"/>
    <col min="11991" max="11991" width="3.140625" style="4" customWidth="1"/>
    <col min="11992" max="11992" width="6.140625" style="4" customWidth="1"/>
    <col min="11993" max="11993" width="10.28515625" style="4" customWidth="1"/>
    <col min="11994" max="11994" width="34.140625" style="4" customWidth="1"/>
    <col min="11995" max="11995" width="9.28515625" style="4" customWidth="1"/>
    <col min="11996" max="11997" width="12.140625" style="4" customWidth="1"/>
    <col min="11998" max="12008" width="9.85546875" style="4" customWidth="1"/>
    <col min="12009" max="12009" width="11.5703125" style="4" customWidth="1"/>
    <col min="12010" max="12010" width="12.7109375" style="4" customWidth="1"/>
    <col min="12011" max="12011" width="9.140625" style="4" customWidth="1"/>
    <col min="12012" max="12012" width="11.42578125" style="4" customWidth="1"/>
    <col min="12013" max="12246" width="9.140625" style="4" customWidth="1"/>
    <col min="12247" max="12247" width="3.140625" style="4" customWidth="1"/>
    <col min="12248" max="12248" width="6.140625" style="4" customWidth="1"/>
    <col min="12249" max="12249" width="10.28515625" style="4" customWidth="1"/>
    <col min="12250" max="12250" width="34.140625" style="4" customWidth="1"/>
    <col min="12251" max="12251" width="9.28515625" style="4" customWidth="1"/>
    <col min="12252" max="12253" width="12.140625" style="4" customWidth="1"/>
    <col min="12254" max="12264" width="9.85546875" style="4" customWidth="1"/>
    <col min="12265" max="12265" width="11.5703125" style="4" customWidth="1"/>
    <col min="12266" max="12266" width="12.7109375" style="4" customWidth="1"/>
    <col min="12267" max="12267" width="9.140625" style="4" customWidth="1"/>
    <col min="12268" max="12268" width="11.42578125" style="4" customWidth="1"/>
    <col min="12269" max="12502" width="9.140625" style="4" customWidth="1"/>
    <col min="12503" max="12503" width="3.140625" style="4" customWidth="1"/>
    <col min="12504" max="12504" width="6.140625" style="4" customWidth="1"/>
    <col min="12505" max="12505" width="10.28515625" style="4" customWidth="1"/>
    <col min="12506" max="12506" width="34.140625" style="4" customWidth="1"/>
    <col min="12507" max="12507" width="9.28515625" style="4" customWidth="1"/>
    <col min="12508" max="12509" width="12.140625" style="4" customWidth="1"/>
    <col min="12510" max="12520" width="9.85546875" style="4" customWidth="1"/>
    <col min="12521" max="12521" width="11.5703125" style="4" customWidth="1"/>
    <col min="12522" max="12522" width="12.7109375" style="4" customWidth="1"/>
    <col min="12523" max="12523" width="9.140625" style="4" customWidth="1"/>
    <col min="12524" max="12524" width="11.42578125" style="4" customWidth="1"/>
    <col min="12525" max="12758" width="9.140625" style="4" customWidth="1"/>
    <col min="12759" max="12759" width="3.140625" style="4" customWidth="1"/>
    <col min="12760" max="12760" width="6.140625" style="4" customWidth="1"/>
    <col min="12761" max="12761" width="10.28515625" style="4" customWidth="1"/>
    <col min="12762" max="12762" width="34.140625" style="4" customWidth="1"/>
    <col min="12763" max="12763" width="9.28515625" style="4" customWidth="1"/>
    <col min="12764" max="12765" width="12.140625" style="4" customWidth="1"/>
    <col min="12766" max="12776" width="9.85546875" style="4" customWidth="1"/>
    <col min="12777" max="12777" width="11.5703125" style="4" customWidth="1"/>
    <col min="12778" max="12778" width="12.7109375" style="4" customWidth="1"/>
    <col min="12779" max="12779" width="9.140625" style="4" customWidth="1"/>
    <col min="12780" max="12780" width="11.42578125" style="4" customWidth="1"/>
    <col min="12781" max="13014" width="9.140625" style="4" customWidth="1"/>
    <col min="13015" max="13015" width="3.140625" style="4" customWidth="1"/>
    <col min="13016" max="13016" width="6.140625" style="4" customWidth="1"/>
    <col min="13017" max="13017" width="10.28515625" style="4" customWidth="1"/>
    <col min="13018" max="13018" width="34.140625" style="4" customWidth="1"/>
    <col min="13019" max="13019" width="9.28515625" style="4" customWidth="1"/>
    <col min="13020" max="13021" width="12.140625" style="4" customWidth="1"/>
    <col min="13022" max="13032" width="9.85546875" style="4" customWidth="1"/>
    <col min="13033" max="13033" width="11.5703125" style="4" customWidth="1"/>
    <col min="13034" max="13034" width="12.7109375" style="4" customWidth="1"/>
    <col min="13035" max="13035" width="9.140625" style="4" customWidth="1"/>
    <col min="13036" max="13036" width="11.42578125" style="4" customWidth="1"/>
    <col min="13037" max="13270" width="9.140625" style="4" customWidth="1"/>
    <col min="13271" max="13271" width="3.140625" style="4" customWidth="1"/>
    <col min="13272" max="13272" width="6.140625" style="4" customWidth="1"/>
    <col min="13273" max="13273" width="10.28515625" style="4" customWidth="1"/>
    <col min="13274" max="13274" width="34.140625" style="4" customWidth="1"/>
    <col min="13275" max="13275" width="9.28515625" style="4" customWidth="1"/>
    <col min="13276" max="13277" width="12.140625" style="4" customWidth="1"/>
    <col min="13278" max="13288" width="9.85546875" style="4" customWidth="1"/>
    <col min="13289" max="13289" width="11.5703125" style="4" customWidth="1"/>
    <col min="13290" max="13290" width="12.7109375" style="4" customWidth="1"/>
    <col min="13291" max="13291" width="9.140625" style="4" customWidth="1"/>
    <col min="13292" max="13292" width="11.42578125" style="4" customWidth="1"/>
    <col min="13293" max="13526" width="9.140625" style="4" customWidth="1"/>
    <col min="13527" max="13527" width="3.140625" style="4" customWidth="1"/>
    <col min="13528" max="13528" width="6.140625" style="4" customWidth="1"/>
    <col min="13529" max="13529" width="10.28515625" style="4" customWidth="1"/>
    <col min="13530" max="13530" width="34.140625" style="4" customWidth="1"/>
    <col min="13531" max="13531" width="9.28515625" style="4" customWidth="1"/>
    <col min="13532" max="13533" width="12.140625" style="4" customWidth="1"/>
    <col min="13534" max="13544" width="9.85546875" style="4" customWidth="1"/>
    <col min="13545" max="13545" width="11.5703125" style="4" customWidth="1"/>
    <col min="13546" max="13546" width="12.7109375" style="4" customWidth="1"/>
    <col min="13547" max="13547" width="9.140625" style="4" customWidth="1"/>
    <col min="13548" max="13548" width="11.42578125" style="4" customWidth="1"/>
    <col min="13549" max="13782" width="9.140625" style="4" customWidth="1"/>
    <col min="13783" max="13783" width="3.140625" style="4" customWidth="1"/>
    <col min="13784" max="13784" width="6.140625" style="4" customWidth="1"/>
    <col min="13785" max="13785" width="10.28515625" style="4" customWidth="1"/>
    <col min="13786" max="13786" width="34.140625" style="4" customWidth="1"/>
    <col min="13787" max="13787" width="9.28515625" style="4" customWidth="1"/>
    <col min="13788" max="13789" width="12.140625" style="4" customWidth="1"/>
    <col min="13790" max="13800" width="9.85546875" style="4" customWidth="1"/>
    <col min="13801" max="13801" width="11.5703125" style="4" customWidth="1"/>
    <col min="13802" max="13802" width="12.7109375" style="4" customWidth="1"/>
    <col min="13803" max="13803" width="9.140625" style="4" customWidth="1"/>
    <col min="13804" max="13804" width="11.42578125" style="4" customWidth="1"/>
    <col min="13805" max="14038" width="9.140625" style="4" customWidth="1"/>
    <col min="14039" max="14039" width="3.140625" style="4" customWidth="1"/>
    <col min="14040" max="14040" width="6.140625" style="4" customWidth="1"/>
    <col min="14041" max="14041" width="10.28515625" style="4" customWidth="1"/>
    <col min="14042" max="14042" width="34.140625" style="4" customWidth="1"/>
    <col min="14043" max="14043" width="9.28515625" style="4" customWidth="1"/>
    <col min="14044" max="14045" width="12.140625" style="4" customWidth="1"/>
    <col min="14046" max="14056" width="9.85546875" style="4" customWidth="1"/>
    <col min="14057" max="14057" width="11.5703125" style="4" customWidth="1"/>
    <col min="14058" max="14058" width="12.7109375" style="4" customWidth="1"/>
    <col min="14059" max="14059" width="9.140625" style="4" customWidth="1"/>
    <col min="14060" max="14060" width="11.42578125" style="4" customWidth="1"/>
    <col min="14061" max="14294" width="9.140625" style="4" customWidth="1"/>
    <col min="14295" max="14295" width="3.140625" style="4" customWidth="1"/>
    <col min="14296" max="14296" width="6.140625" style="4" customWidth="1"/>
    <col min="14297" max="14297" width="10.28515625" style="4" customWidth="1"/>
    <col min="14298" max="14298" width="34.140625" style="4" customWidth="1"/>
    <col min="14299" max="14299" width="9.28515625" style="4" customWidth="1"/>
    <col min="14300" max="14301" width="12.140625" style="4" customWidth="1"/>
    <col min="14302" max="14312" width="9.85546875" style="4" customWidth="1"/>
    <col min="14313" max="14313" width="11.5703125" style="4" customWidth="1"/>
    <col min="14314" max="14314" width="12.7109375" style="4" customWidth="1"/>
    <col min="14315" max="14315" width="9.140625" style="4" customWidth="1"/>
    <col min="14316" max="14316" width="11.42578125" style="4" customWidth="1"/>
    <col min="14317" max="14550" width="9.140625" style="4" customWidth="1"/>
    <col min="14551" max="14551" width="3.140625" style="4" customWidth="1"/>
    <col min="14552" max="14552" width="6.140625" style="4" customWidth="1"/>
    <col min="14553" max="14553" width="10.28515625" style="4" customWidth="1"/>
    <col min="14554" max="14554" width="34.140625" style="4" customWidth="1"/>
    <col min="14555" max="14555" width="9.28515625" style="4" customWidth="1"/>
    <col min="14556" max="14557" width="12.140625" style="4" customWidth="1"/>
    <col min="14558" max="14568" width="9.85546875" style="4" customWidth="1"/>
    <col min="14569" max="14569" width="11.5703125" style="4" customWidth="1"/>
    <col min="14570" max="14570" width="12.7109375" style="4" customWidth="1"/>
    <col min="14571" max="14571" width="9.140625" style="4" customWidth="1"/>
    <col min="14572" max="14572" width="11.42578125" style="4" customWidth="1"/>
    <col min="14573" max="14806" width="9.140625" style="4" customWidth="1"/>
    <col min="14807" max="14807" width="3.140625" style="4" customWidth="1"/>
    <col min="14808" max="14808" width="6.140625" style="4" customWidth="1"/>
    <col min="14809" max="14809" width="10.28515625" style="4" customWidth="1"/>
    <col min="14810" max="14810" width="34.140625" style="4" customWidth="1"/>
    <col min="14811" max="14811" width="9.28515625" style="4" customWidth="1"/>
    <col min="14812" max="14813" width="12.140625" style="4" customWidth="1"/>
    <col min="14814" max="14824" width="9.85546875" style="4" customWidth="1"/>
    <col min="14825" max="14825" width="11.5703125" style="4" customWidth="1"/>
    <col min="14826" max="14826" width="12.7109375" style="4" customWidth="1"/>
    <col min="14827" max="14827" width="9.140625" style="4" customWidth="1"/>
    <col min="14828" max="14828" width="11.42578125" style="4" customWidth="1"/>
    <col min="14829" max="15062" width="9.140625" style="4" customWidth="1"/>
    <col min="15063" max="15063" width="3.140625" style="4" customWidth="1"/>
    <col min="15064" max="15064" width="6.140625" style="4" customWidth="1"/>
    <col min="15065" max="15065" width="10.28515625" style="4" customWidth="1"/>
    <col min="15066" max="15066" width="34.140625" style="4" customWidth="1"/>
    <col min="15067" max="15067" width="9.28515625" style="4" customWidth="1"/>
    <col min="15068" max="15069" width="12.140625" style="4" customWidth="1"/>
    <col min="15070" max="15080" width="9.85546875" style="4" customWidth="1"/>
    <col min="15081" max="15081" width="11.5703125" style="4" customWidth="1"/>
    <col min="15082" max="15082" width="12.7109375" style="4" customWidth="1"/>
    <col min="15083" max="15083" width="9.140625" style="4" customWidth="1"/>
    <col min="15084" max="15084" width="11.42578125" style="4" customWidth="1"/>
    <col min="15085" max="15318" width="9.140625" style="4" customWidth="1"/>
    <col min="15319" max="15319" width="3.140625" style="4" customWidth="1"/>
    <col min="15320" max="15320" width="6.140625" style="4" customWidth="1"/>
    <col min="15321" max="15321" width="10.28515625" style="4" customWidth="1"/>
    <col min="15322" max="15322" width="34.140625" style="4" customWidth="1"/>
    <col min="15323" max="15323" width="9.28515625" style="4" customWidth="1"/>
    <col min="15324" max="15325" width="12.140625" style="4" customWidth="1"/>
    <col min="15326" max="15336" width="9.85546875" style="4" customWidth="1"/>
    <col min="15337" max="15337" width="11.5703125" style="4" customWidth="1"/>
    <col min="15338" max="15338" width="12.7109375" style="4" customWidth="1"/>
    <col min="15339" max="15339" width="9.140625" style="4" customWidth="1"/>
    <col min="15340" max="15340" width="11.42578125" style="4" customWidth="1"/>
    <col min="15341" max="15574" width="9.140625" style="4" customWidth="1"/>
    <col min="15575" max="15575" width="3.140625" style="4" customWidth="1"/>
    <col min="15576" max="15576" width="6.140625" style="4" customWidth="1"/>
    <col min="15577" max="15577" width="10.28515625" style="4" customWidth="1"/>
    <col min="15578" max="15578" width="34.140625" style="4" customWidth="1"/>
    <col min="15579" max="15579" width="9.28515625" style="4" customWidth="1"/>
    <col min="15580" max="15581" width="12.140625" style="4" customWidth="1"/>
    <col min="15582" max="15592" width="9.85546875" style="4" customWidth="1"/>
    <col min="15593" max="15593" width="11.5703125" style="4" customWidth="1"/>
    <col min="15594" max="15594" width="12.7109375" style="4" customWidth="1"/>
    <col min="15595" max="15595" width="9.140625" style="4" customWidth="1"/>
    <col min="15596" max="15596" width="11.42578125" style="4" customWidth="1"/>
    <col min="15597" max="15830" width="9.140625" style="4" customWidth="1"/>
    <col min="15831" max="15831" width="3.140625" style="4" customWidth="1"/>
    <col min="15832" max="15832" width="6.140625" style="4" customWidth="1"/>
    <col min="15833" max="15833" width="10.28515625" style="4" customWidth="1"/>
    <col min="15834" max="15834" width="34.140625" style="4" customWidth="1"/>
    <col min="15835" max="15835" width="9.28515625" style="4" customWidth="1"/>
    <col min="15836" max="15837" width="12.140625" style="4" customWidth="1"/>
    <col min="15838" max="15848" width="9.85546875" style="4" customWidth="1"/>
    <col min="15849" max="15849" width="11.5703125" style="4" customWidth="1"/>
    <col min="15850" max="15850" width="12.7109375" style="4" customWidth="1"/>
    <col min="15851" max="15851" width="9.140625" style="4" customWidth="1"/>
    <col min="15852" max="15852" width="11.42578125" style="4" customWidth="1"/>
    <col min="15853" max="16086" width="9.140625" style="4" customWidth="1"/>
    <col min="16087" max="16087" width="3.140625" style="4" customWidth="1"/>
    <col min="16088" max="16088" width="6.140625" style="4" customWidth="1"/>
    <col min="16089" max="16089" width="10.28515625" style="4" customWidth="1"/>
    <col min="16090" max="16090" width="34.140625" style="4" customWidth="1"/>
    <col min="16091" max="16091" width="9.28515625" style="4" customWidth="1"/>
    <col min="16092" max="16093" width="12.140625" style="4" customWidth="1"/>
    <col min="16094" max="16104" width="9.85546875" style="4" customWidth="1"/>
    <col min="16105" max="16105" width="11.5703125" style="4" customWidth="1"/>
    <col min="16106" max="16106" width="12.7109375" style="4" customWidth="1"/>
    <col min="16107" max="16107" width="9.140625" style="4" customWidth="1"/>
    <col min="16108" max="16108" width="11.42578125" style="4" customWidth="1"/>
    <col min="16109" max="16361" width="9.140625" style="4" customWidth="1"/>
    <col min="16362" max="16372" width="9.140625" style="4"/>
    <col min="16373" max="16379" width="9.140625" style="4" customWidth="1"/>
    <col min="16380" max="16384" width="9.140625" style="4"/>
  </cols>
  <sheetData>
    <row r="1" spans="1:8" ht="15.75">
      <c r="A1" s="121" t="s">
        <v>205</v>
      </c>
      <c r="B1" s="121"/>
      <c r="C1" s="121"/>
      <c r="D1" s="121"/>
      <c r="E1" s="121"/>
      <c r="F1" s="121"/>
      <c r="G1" s="121"/>
      <c r="H1" s="121"/>
    </row>
    <row r="2" spans="1:8" s="8" customFormat="1" ht="21" customHeight="1">
      <c r="A2" s="122" t="s">
        <v>206</v>
      </c>
      <c r="B2" s="122"/>
      <c r="C2" s="122"/>
      <c r="D2" s="122"/>
      <c r="E2" s="122"/>
      <c r="F2" s="122"/>
      <c r="G2" s="122"/>
      <c r="H2" s="122"/>
    </row>
    <row r="3" spans="1:8" s="8" customFormat="1" ht="21" customHeight="1">
      <c r="A3" s="122" t="s">
        <v>207</v>
      </c>
      <c r="B3" s="122"/>
      <c r="C3" s="122"/>
      <c r="D3" s="122"/>
      <c r="E3" s="122"/>
      <c r="F3" s="122"/>
      <c r="G3" s="122"/>
      <c r="H3" s="122"/>
    </row>
    <row r="4" spans="1:8" s="8" customFormat="1" ht="72.75" customHeight="1" thickBot="1">
      <c r="A4" s="123" t="s">
        <v>216</v>
      </c>
      <c r="B4" s="123"/>
      <c r="C4" s="123"/>
      <c r="D4" s="123"/>
      <c r="E4" s="123"/>
      <c r="F4" s="123"/>
      <c r="G4" s="123"/>
      <c r="H4" s="123"/>
    </row>
    <row r="5" spans="1:8" s="2" customFormat="1" ht="38.25" customHeight="1" thickBot="1">
      <c r="A5" s="107"/>
      <c r="B5" s="78"/>
      <c r="C5" s="78"/>
      <c r="D5" s="78"/>
      <c r="E5" s="124" t="s">
        <v>203</v>
      </c>
      <c r="F5" s="125"/>
      <c r="G5" s="126" t="s">
        <v>204</v>
      </c>
      <c r="H5" s="127"/>
    </row>
    <row r="6" spans="1:8" s="2" customFormat="1" ht="56.25" customHeight="1">
      <c r="A6" s="108"/>
      <c r="B6" s="137" t="s">
        <v>217</v>
      </c>
      <c r="C6" s="137"/>
      <c r="D6" s="137"/>
      <c r="E6" s="128" t="s">
        <v>201</v>
      </c>
      <c r="F6" s="128"/>
      <c r="G6" s="128" t="s">
        <v>202</v>
      </c>
      <c r="H6" s="129"/>
    </row>
    <row r="7" spans="1:8" s="3" customFormat="1" ht="36.75" customHeight="1">
      <c r="A7" s="72" t="s">
        <v>7</v>
      </c>
      <c r="B7" s="61" t="s">
        <v>12</v>
      </c>
      <c r="C7" s="59" t="s">
        <v>2</v>
      </c>
      <c r="D7" s="71" t="s">
        <v>9</v>
      </c>
      <c r="E7" s="61" t="s">
        <v>199</v>
      </c>
      <c r="F7" s="61" t="s">
        <v>200</v>
      </c>
      <c r="G7" s="61" t="s">
        <v>199</v>
      </c>
      <c r="H7" s="73" t="s">
        <v>200</v>
      </c>
    </row>
    <row r="8" spans="1:8" s="5" customFormat="1" ht="13.5" thickBot="1">
      <c r="A8" s="74">
        <v>1</v>
      </c>
      <c r="B8" s="75">
        <f t="shared" ref="B8:D8" si="0">A8+1</f>
        <v>2</v>
      </c>
      <c r="C8" s="75">
        <f t="shared" si="0"/>
        <v>3</v>
      </c>
      <c r="D8" s="75">
        <f t="shared" si="0"/>
        <v>4</v>
      </c>
      <c r="E8" s="76">
        <v>5</v>
      </c>
      <c r="F8" s="76">
        <v>6</v>
      </c>
      <c r="G8" s="76">
        <v>7</v>
      </c>
      <c r="H8" s="77">
        <v>8</v>
      </c>
    </row>
    <row r="9" spans="1:8" s="5" customFormat="1">
      <c r="A9" s="109"/>
      <c r="B9" s="80" t="s">
        <v>13</v>
      </c>
      <c r="C9" s="68"/>
      <c r="D9" s="69"/>
      <c r="E9" s="68"/>
      <c r="F9" s="69"/>
      <c r="G9" s="68"/>
      <c r="H9" s="69"/>
    </row>
    <row r="10" spans="1:8">
      <c r="A10" s="34">
        <v>1</v>
      </c>
      <c r="B10" s="33" t="s">
        <v>14</v>
      </c>
      <c r="C10" s="34" t="s">
        <v>5</v>
      </c>
      <c r="D10" s="55">
        <v>25</v>
      </c>
      <c r="E10" s="81"/>
      <c r="F10" s="60"/>
      <c r="G10" s="82">
        <f>E10*D10</f>
        <v>0</v>
      </c>
      <c r="H10" s="82">
        <f>F10*D10</f>
        <v>0</v>
      </c>
    </row>
    <row r="11" spans="1:8" s="5" customFormat="1">
      <c r="A11" s="34">
        <v>2</v>
      </c>
      <c r="B11" s="33" t="s">
        <v>15</v>
      </c>
      <c r="C11" s="34" t="s">
        <v>5</v>
      </c>
      <c r="D11" s="55">
        <v>11</v>
      </c>
      <c r="E11" s="61"/>
      <c r="F11" s="60"/>
      <c r="G11" s="82">
        <f t="shared" ref="G11:G40" si="1">E11*D11</f>
        <v>0</v>
      </c>
      <c r="H11" s="82">
        <f t="shared" ref="H11:H40" si="2">F11*D11</f>
        <v>0</v>
      </c>
    </row>
    <row r="12" spans="1:8" s="5" customFormat="1" ht="25.5">
      <c r="A12" s="34">
        <v>3</v>
      </c>
      <c r="B12" s="35" t="s">
        <v>154</v>
      </c>
      <c r="C12" s="34" t="s">
        <v>5</v>
      </c>
      <c r="D12" s="55">
        <v>4</v>
      </c>
      <c r="E12" s="61"/>
      <c r="F12" s="60"/>
      <c r="G12" s="82">
        <f t="shared" si="1"/>
        <v>0</v>
      </c>
      <c r="H12" s="82">
        <f t="shared" si="2"/>
        <v>0</v>
      </c>
    </row>
    <row r="13" spans="1:8">
      <c r="A13" s="110"/>
      <c r="B13" s="79" t="s">
        <v>16</v>
      </c>
      <c r="C13" s="31"/>
      <c r="D13" s="56"/>
      <c r="E13" s="31"/>
      <c r="F13" s="56"/>
      <c r="G13" s="31"/>
      <c r="H13" s="56"/>
    </row>
    <row r="14" spans="1:8" s="5" customFormat="1" ht="25.5">
      <c r="A14" s="34">
        <v>4</v>
      </c>
      <c r="B14" s="35" t="s">
        <v>155</v>
      </c>
      <c r="C14" s="34" t="s">
        <v>5</v>
      </c>
      <c r="D14" s="55">
        <v>10</v>
      </c>
      <c r="E14" s="59"/>
      <c r="F14" s="58"/>
      <c r="G14" s="82">
        <f t="shared" si="1"/>
        <v>0</v>
      </c>
      <c r="H14" s="82">
        <f t="shared" si="2"/>
        <v>0</v>
      </c>
    </row>
    <row r="15" spans="1:8" s="6" customFormat="1">
      <c r="A15" s="34">
        <v>5</v>
      </c>
      <c r="B15" s="35" t="s">
        <v>17</v>
      </c>
      <c r="C15" s="34" t="s">
        <v>5</v>
      </c>
      <c r="D15" s="55">
        <v>22</v>
      </c>
      <c r="E15" s="59"/>
      <c r="F15" s="58"/>
      <c r="G15" s="82">
        <f t="shared" si="1"/>
        <v>0</v>
      </c>
      <c r="H15" s="82">
        <f t="shared" si="2"/>
        <v>0</v>
      </c>
    </row>
    <row r="16" spans="1:8">
      <c r="A16" s="110"/>
      <c r="B16" s="79" t="s">
        <v>18</v>
      </c>
      <c r="C16" s="31"/>
      <c r="D16" s="56"/>
      <c r="E16" s="31"/>
      <c r="F16" s="56"/>
      <c r="G16" s="31"/>
      <c r="H16" s="56"/>
    </row>
    <row r="17" spans="1:8" s="5" customFormat="1">
      <c r="A17" s="34">
        <v>6</v>
      </c>
      <c r="B17" s="35" t="s">
        <v>156</v>
      </c>
      <c r="C17" s="32" t="s">
        <v>5</v>
      </c>
      <c r="D17" s="55">
        <v>2</v>
      </c>
      <c r="E17" s="60"/>
      <c r="F17" s="60"/>
      <c r="G17" s="82">
        <f t="shared" si="1"/>
        <v>0</v>
      </c>
      <c r="H17" s="82">
        <f t="shared" si="2"/>
        <v>0</v>
      </c>
    </row>
    <row r="18" spans="1:8" s="5" customFormat="1">
      <c r="A18" s="34">
        <v>7</v>
      </c>
      <c r="B18" s="35" t="s">
        <v>157</v>
      </c>
      <c r="C18" s="32" t="s">
        <v>5</v>
      </c>
      <c r="D18" s="55">
        <v>7</v>
      </c>
      <c r="E18" s="60"/>
      <c r="F18" s="60"/>
      <c r="G18" s="82">
        <f t="shared" si="1"/>
        <v>0</v>
      </c>
      <c r="H18" s="82">
        <f t="shared" si="2"/>
        <v>0</v>
      </c>
    </row>
    <row r="19" spans="1:8" s="5" customFormat="1" ht="25.5">
      <c r="A19" s="34">
        <v>8</v>
      </c>
      <c r="B19" s="35" t="s">
        <v>158</v>
      </c>
      <c r="C19" s="32" t="s">
        <v>5</v>
      </c>
      <c r="D19" s="55">
        <v>2</v>
      </c>
      <c r="E19" s="60"/>
      <c r="F19" s="60"/>
      <c r="G19" s="82">
        <f t="shared" si="1"/>
        <v>0</v>
      </c>
      <c r="H19" s="82">
        <f t="shared" si="2"/>
        <v>0</v>
      </c>
    </row>
    <row r="20" spans="1:8" s="5" customFormat="1">
      <c r="A20" s="110"/>
      <c r="B20" s="79" t="s">
        <v>19</v>
      </c>
      <c r="C20" s="31"/>
      <c r="D20" s="56"/>
      <c r="E20" s="31"/>
      <c r="F20" s="56"/>
      <c r="G20" s="31"/>
      <c r="H20" s="56"/>
    </row>
    <row r="21" spans="1:8" s="5" customFormat="1" ht="25.5">
      <c r="A21" s="111"/>
      <c r="B21" s="36" t="s">
        <v>159</v>
      </c>
      <c r="C21" s="37"/>
      <c r="D21" s="57"/>
      <c r="E21" s="58"/>
      <c r="F21" s="58"/>
      <c r="G21" s="82">
        <f t="shared" si="1"/>
        <v>0</v>
      </c>
      <c r="H21" s="82">
        <f t="shared" si="2"/>
        <v>0</v>
      </c>
    </row>
    <row r="22" spans="1:8" s="6" customFormat="1">
      <c r="A22" s="112">
        <v>9</v>
      </c>
      <c r="B22" s="38" t="s">
        <v>20</v>
      </c>
      <c r="C22" s="34" t="s">
        <v>6</v>
      </c>
      <c r="D22" s="103">
        <f>440*1.02</f>
        <v>448.8</v>
      </c>
      <c r="E22" s="60"/>
      <c r="F22" s="60"/>
      <c r="G22" s="82">
        <f t="shared" si="1"/>
        <v>0</v>
      </c>
      <c r="H22" s="82">
        <f t="shared" si="2"/>
        <v>0</v>
      </c>
    </row>
    <row r="23" spans="1:8" s="5" customFormat="1">
      <c r="A23" s="112">
        <v>10</v>
      </c>
      <c r="B23" s="38" t="s">
        <v>160</v>
      </c>
      <c r="C23" s="34" t="s">
        <v>6</v>
      </c>
      <c r="D23" s="103">
        <f>22*1.02</f>
        <v>22.44</v>
      </c>
      <c r="E23" s="60"/>
      <c r="F23" s="60"/>
      <c r="G23" s="82">
        <f t="shared" si="1"/>
        <v>0</v>
      </c>
      <c r="H23" s="82">
        <f t="shared" si="2"/>
        <v>0</v>
      </c>
    </row>
    <row r="24" spans="1:8" s="5" customFormat="1">
      <c r="A24" s="112">
        <v>11</v>
      </c>
      <c r="B24" s="38" t="s">
        <v>161</v>
      </c>
      <c r="C24" s="34" t="s">
        <v>6</v>
      </c>
      <c r="D24" s="103">
        <v>4</v>
      </c>
      <c r="E24" s="60"/>
      <c r="F24" s="60"/>
      <c r="G24" s="82">
        <f t="shared" si="1"/>
        <v>0</v>
      </c>
      <c r="H24" s="82">
        <f t="shared" si="2"/>
        <v>0</v>
      </c>
    </row>
    <row r="25" spans="1:8" s="5" customFormat="1">
      <c r="A25" s="112">
        <v>12</v>
      </c>
      <c r="B25" s="38" t="s">
        <v>21</v>
      </c>
      <c r="C25" s="34" t="s">
        <v>6</v>
      </c>
      <c r="D25" s="103">
        <v>404</v>
      </c>
      <c r="E25" s="60"/>
      <c r="F25" s="60"/>
      <c r="G25" s="82">
        <f t="shared" si="1"/>
        <v>0</v>
      </c>
      <c r="H25" s="82">
        <f t="shared" si="2"/>
        <v>0</v>
      </c>
    </row>
    <row r="26" spans="1:8" s="5" customFormat="1">
      <c r="A26" s="112">
        <v>13</v>
      </c>
      <c r="B26" s="38" t="s">
        <v>162</v>
      </c>
      <c r="C26" s="34" t="s">
        <v>5</v>
      </c>
      <c r="D26" s="103">
        <v>202</v>
      </c>
      <c r="E26" s="60"/>
      <c r="F26" s="60"/>
      <c r="G26" s="82">
        <f t="shared" si="1"/>
        <v>0</v>
      </c>
      <c r="H26" s="82">
        <f t="shared" si="2"/>
        <v>0</v>
      </c>
    </row>
    <row r="27" spans="1:8" s="6" customFormat="1">
      <c r="A27" s="112">
        <v>14</v>
      </c>
      <c r="B27" s="38" t="s">
        <v>163</v>
      </c>
      <c r="C27" s="34" t="s">
        <v>5</v>
      </c>
      <c r="D27" s="103">
        <v>202</v>
      </c>
      <c r="E27" s="60"/>
      <c r="F27" s="60"/>
      <c r="G27" s="82">
        <f t="shared" si="1"/>
        <v>0</v>
      </c>
      <c r="H27" s="82">
        <f t="shared" si="2"/>
        <v>0</v>
      </c>
    </row>
    <row r="28" spans="1:8" s="5" customFormat="1">
      <c r="A28" s="112">
        <v>15</v>
      </c>
      <c r="B28" s="38" t="s">
        <v>164</v>
      </c>
      <c r="C28" s="34" t="s">
        <v>5</v>
      </c>
      <c r="D28" s="103">
        <v>8</v>
      </c>
      <c r="E28" s="60"/>
      <c r="F28" s="60"/>
      <c r="G28" s="82">
        <f t="shared" si="1"/>
        <v>0</v>
      </c>
      <c r="H28" s="82">
        <f t="shared" si="2"/>
        <v>0</v>
      </c>
    </row>
    <row r="29" spans="1:8" s="5" customFormat="1" ht="25.5">
      <c r="A29" s="112"/>
      <c r="B29" s="36" t="s">
        <v>165</v>
      </c>
      <c r="C29" s="37"/>
      <c r="D29" s="104"/>
      <c r="E29" s="60"/>
      <c r="F29" s="60"/>
      <c r="G29" s="82">
        <f t="shared" si="1"/>
        <v>0</v>
      </c>
      <c r="H29" s="82">
        <f t="shared" si="2"/>
        <v>0</v>
      </c>
    </row>
    <row r="30" spans="1:8" s="5" customFormat="1">
      <c r="A30" s="112">
        <v>16</v>
      </c>
      <c r="B30" s="38" t="s">
        <v>20</v>
      </c>
      <c r="C30" s="34" t="s">
        <v>6</v>
      </c>
      <c r="D30" s="103">
        <f>440*1.02</f>
        <v>448.8</v>
      </c>
      <c r="E30" s="60"/>
      <c r="F30" s="60"/>
      <c r="G30" s="82">
        <f t="shared" si="1"/>
        <v>0</v>
      </c>
      <c r="H30" s="82">
        <f t="shared" si="2"/>
        <v>0</v>
      </c>
    </row>
    <row r="31" spans="1:8" s="5" customFormat="1">
      <c r="A31" s="112">
        <v>17</v>
      </c>
      <c r="B31" s="38" t="s">
        <v>22</v>
      </c>
      <c r="C31" s="34" t="s">
        <v>6</v>
      </c>
      <c r="D31" s="103">
        <v>55</v>
      </c>
      <c r="E31" s="60"/>
      <c r="F31" s="60"/>
      <c r="G31" s="82">
        <f t="shared" si="1"/>
        <v>0</v>
      </c>
      <c r="H31" s="82">
        <f t="shared" si="2"/>
        <v>0</v>
      </c>
    </row>
    <row r="32" spans="1:8">
      <c r="A32" s="112">
        <v>18</v>
      </c>
      <c r="B32" s="38" t="s">
        <v>162</v>
      </c>
      <c r="C32" s="34" t="s">
        <v>5</v>
      </c>
      <c r="D32" s="103">
        <v>220</v>
      </c>
      <c r="E32" s="60"/>
      <c r="F32" s="60"/>
      <c r="G32" s="82">
        <f t="shared" si="1"/>
        <v>0</v>
      </c>
      <c r="H32" s="82">
        <f t="shared" si="2"/>
        <v>0</v>
      </c>
    </row>
    <row r="33" spans="1:8" s="5" customFormat="1">
      <c r="A33" s="112">
        <v>19</v>
      </c>
      <c r="B33" s="38" t="s">
        <v>163</v>
      </c>
      <c r="C33" s="34" t="s">
        <v>5</v>
      </c>
      <c r="D33" s="103">
        <v>220</v>
      </c>
      <c r="E33" s="60"/>
      <c r="F33" s="60"/>
      <c r="G33" s="82">
        <f t="shared" si="1"/>
        <v>0</v>
      </c>
      <c r="H33" s="82">
        <f t="shared" si="2"/>
        <v>0</v>
      </c>
    </row>
    <row r="34" spans="1:8" s="7" customFormat="1">
      <c r="A34" s="112"/>
      <c r="B34" s="36" t="s">
        <v>166</v>
      </c>
      <c r="C34" s="37"/>
      <c r="D34" s="104"/>
      <c r="E34" s="60"/>
      <c r="F34" s="60"/>
      <c r="G34" s="82">
        <f t="shared" si="1"/>
        <v>0</v>
      </c>
      <c r="H34" s="82">
        <f t="shared" si="2"/>
        <v>0</v>
      </c>
    </row>
    <row r="35" spans="1:8">
      <c r="A35" s="112">
        <v>20</v>
      </c>
      <c r="B35" s="38" t="s">
        <v>20</v>
      </c>
      <c r="C35" s="34" t="s">
        <v>6</v>
      </c>
      <c r="D35" s="103">
        <v>8</v>
      </c>
      <c r="E35" s="60"/>
      <c r="F35" s="60"/>
      <c r="G35" s="82">
        <f t="shared" si="1"/>
        <v>0</v>
      </c>
      <c r="H35" s="82">
        <f t="shared" si="2"/>
        <v>0</v>
      </c>
    </row>
    <row r="36" spans="1:8">
      <c r="A36" s="112">
        <v>21</v>
      </c>
      <c r="B36" s="38" t="s">
        <v>167</v>
      </c>
      <c r="C36" s="34" t="s">
        <v>6</v>
      </c>
      <c r="D36" s="103">
        <v>10</v>
      </c>
      <c r="E36" s="60"/>
      <c r="F36" s="60"/>
      <c r="G36" s="82">
        <f t="shared" si="1"/>
        <v>0</v>
      </c>
      <c r="H36" s="82">
        <f t="shared" si="2"/>
        <v>0</v>
      </c>
    </row>
    <row r="37" spans="1:8" s="8" customFormat="1" ht="15">
      <c r="A37" s="112">
        <v>22</v>
      </c>
      <c r="B37" s="38" t="s">
        <v>23</v>
      </c>
      <c r="C37" s="34" t="s">
        <v>5</v>
      </c>
      <c r="D37" s="103">
        <v>10</v>
      </c>
      <c r="E37" s="60"/>
      <c r="F37" s="60"/>
      <c r="G37" s="82">
        <f t="shared" si="1"/>
        <v>0</v>
      </c>
      <c r="H37" s="82">
        <f t="shared" si="2"/>
        <v>0</v>
      </c>
    </row>
    <row r="38" spans="1:8" s="8" customFormat="1" ht="15">
      <c r="A38" s="112">
        <v>23</v>
      </c>
      <c r="B38" s="38" t="s">
        <v>168</v>
      </c>
      <c r="C38" s="34" t="s">
        <v>5</v>
      </c>
      <c r="D38" s="103">
        <v>20</v>
      </c>
      <c r="E38" s="60"/>
      <c r="F38" s="60"/>
      <c r="G38" s="82">
        <f t="shared" si="1"/>
        <v>0</v>
      </c>
      <c r="H38" s="82">
        <f t="shared" si="2"/>
        <v>0</v>
      </c>
    </row>
    <row r="39" spans="1:8" s="8" customFormat="1" ht="15">
      <c r="A39" s="110"/>
      <c r="B39" s="79" t="s">
        <v>24</v>
      </c>
      <c r="C39" s="31"/>
      <c r="D39" s="105"/>
      <c r="E39" s="31"/>
      <c r="F39" s="56"/>
      <c r="G39" s="31"/>
      <c r="H39" s="56"/>
    </row>
    <row r="40" spans="1:8" s="8" customFormat="1" ht="15.75" thickBot="1">
      <c r="A40" s="113">
        <v>24</v>
      </c>
      <c r="B40" s="62" t="s">
        <v>25</v>
      </c>
      <c r="C40" s="63" t="s">
        <v>5</v>
      </c>
      <c r="D40" s="106">
        <v>9</v>
      </c>
      <c r="E40" s="64"/>
      <c r="F40" s="64"/>
      <c r="G40" s="84">
        <f t="shared" si="1"/>
        <v>0</v>
      </c>
      <c r="H40" s="85">
        <f t="shared" si="2"/>
        <v>0</v>
      </c>
    </row>
    <row r="41" spans="1:8" s="8" customFormat="1" ht="16.5" customHeight="1">
      <c r="A41" s="130" t="s">
        <v>208</v>
      </c>
      <c r="B41" s="131"/>
      <c r="C41" s="131"/>
      <c r="D41" s="131"/>
      <c r="E41" s="131"/>
      <c r="F41" s="131"/>
      <c r="G41" s="131"/>
      <c r="H41" s="132"/>
    </row>
    <row r="42" spans="1:8" s="8" customFormat="1" ht="15">
      <c r="A42" s="114"/>
      <c r="B42" s="86"/>
      <c r="C42" s="60"/>
      <c r="D42" s="87"/>
      <c r="E42" s="60"/>
      <c r="F42" s="60"/>
      <c r="G42" s="82"/>
      <c r="H42" s="83"/>
    </row>
    <row r="43" spans="1:8" s="8" customFormat="1" ht="15.75" thickBot="1">
      <c r="A43" s="115"/>
      <c r="B43" s="89"/>
      <c r="C43" s="64"/>
      <c r="D43" s="90"/>
      <c r="E43" s="64"/>
      <c r="F43" s="64"/>
      <c r="G43" s="84"/>
      <c r="H43" s="85"/>
    </row>
    <row r="44" spans="1:8" ht="32.25" customHeight="1" thickBot="1">
      <c r="A44" s="133"/>
      <c r="B44" s="134"/>
      <c r="C44" s="134"/>
      <c r="D44" s="134"/>
      <c r="E44" s="91"/>
      <c r="F44" s="91"/>
      <c r="G44" s="91">
        <f>SUM(G10:G40)</f>
        <v>0</v>
      </c>
      <c r="H44" s="92">
        <f>SUM(H10:H40)</f>
        <v>0</v>
      </c>
    </row>
    <row r="45" spans="1:8" ht="29.25" customHeight="1" thickBot="1">
      <c r="G45" s="93" t="s">
        <v>209</v>
      </c>
      <c r="H45" s="92">
        <f>G44*H44</f>
        <v>0</v>
      </c>
    </row>
    <row r="46" spans="1:8" ht="26.25" customHeight="1" thickBot="1">
      <c r="A46" s="135" t="s">
        <v>169</v>
      </c>
      <c r="B46" s="136"/>
      <c r="C46" s="136"/>
      <c r="D46" s="136"/>
      <c r="E46" s="136"/>
      <c r="F46" s="136"/>
      <c r="G46" s="136"/>
      <c r="H46" s="136"/>
    </row>
    <row r="47" spans="1:8" ht="15.75">
      <c r="A47" s="65">
        <v>1</v>
      </c>
      <c r="B47" s="138" t="s">
        <v>170</v>
      </c>
      <c r="C47" s="138"/>
      <c r="D47" s="138" t="s">
        <v>171</v>
      </c>
      <c r="E47" s="138"/>
      <c r="F47" s="139"/>
      <c r="G47" s="139"/>
      <c r="H47" s="139"/>
    </row>
    <row r="48" spans="1:8" ht="15.75">
      <c r="A48" s="66">
        <v>2</v>
      </c>
      <c r="B48" s="140" t="s">
        <v>172</v>
      </c>
      <c r="C48" s="140"/>
      <c r="D48" s="140" t="s">
        <v>173</v>
      </c>
      <c r="E48" s="140"/>
      <c r="F48" s="141"/>
      <c r="G48" s="141"/>
      <c r="H48" s="141"/>
    </row>
    <row r="49" spans="1:8" ht="39" customHeight="1">
      <c r="A49" s="66">
        <v>3</v>
      </c>
      <c r="B49" s="140" t="s">
        <v>174</v>
      </c>
      <c r="C49" s="140"/>
      <c r="D49" s="140" t="s">
        <v>175</v>
      </c>
      <c r="E49" s="140"/>
      <c r="F49" s="141"/>
      <c r="G49" s="141"/>
      <c r="H49" s="141"/>
    </row>
    <row r="50" spans="1:8" ht="15.75">
      <c r="A50" s="66">
        <v>4</v>
      </c>
      <c r="B50" s="140" t="s">
        <v>176</v>
      </c>
      <c r="C50" s="140"/>
      <c r="D50" s="140" t="s">
        <v>177</v>
      </c>
      <c r="E50" s="140"/>
      <c r="F50" s="141"/>
      <c r="G50" s="141"/>
      <c r="H50" s="141"/>
    </row>
    <row r="51" spans="1:8" ht="15.75">
      <c r="A51" s="66">
        <v>5</v>
      </c>
      <c r="B51" s="140" t="s">
        <v>178</v>
      </c>
      <c r="C51" s="140"/>
      <c r="D51" s="140" t="s">
        <v>179</v>
      </c>
      <c r="E51" s="140"/>
      <c r="F51" s="141"/>
      <c r="G51" s="141"/>
      <c r="H51" s="141"/>
    </row>
    <row r="52" spans="1:8" ht="39" customHeight="1">
      <c r="A52" s="66">
        <v>6</v>
      </c>
      <c r="B52" s="140" t="s">
        <v>180</v>
      </c>
      <c r="C52" s="140"/>
      <c r="D52" s="140" t="s">
        <v>181</v>
      </c>
      <c r="E52" s="140"/>
      <c r="F52" s="141"/>
      <c r="G52" s="141"/>
      <c r="H52" s="141"/>
    </row>
    <row r="53" spans="1:8" ht="15.75">
      <c r="A53" s="66">
        <v>7</v>
      </c>
      <c r="B53" s="140" t="s">
        <v>182</v>
      </c>
      <c r="C53" s="140"/>
      <c r="D53" s="140" t="s">
        <v>183</v>
      </c>
      <c r="E53" s="140"/>
      <c r="F53" s="141"/>
      <c r="G53" s="141"/>
      <c r="H53" s="141"/>
    </row>
    <row r="54" spans="1:8" ht="15.75">
      <c r="A54" s="66">
        <v>8</v>
      </c>
      <c r="B54" s="140" t="s">
        <v>184</v>
      </c>
      <c r="C54" s="140"/>
      <c r="D54" s="140" t="s">
        <v>185</v>
      </c>
      <c r="E54" s="140"/>
      <c r="F54" s="141"/>
      <c r="G54" s="141"/>
      <c r="H54" s="141"/>
    </row>
    <row r="55" spans="1:8" ht="40.5" customHeight="1">
      <c r="A55" s="66">
        <v>9</v>
      </c>
      <c r="B55" s="140" t="s">
        <v>186</v>
      </c>
      <c r="C55" s="140"/>
      <c r="D55" s="140" t="s">
        <v>187</v>
      </c>
      <c r="E55" s="140"/>
      <c r="F55" s="141"/>
      <c r="G55" s="141"/>
      <c r="H55" s="141"/>
    </row>
    <row r="56" spans="1:8" ht="40.5" customHeight="1">
      <c r="A56" s="66">
        <v>10</v>
      </c>
      <c r="B56" s="140" t="s">
        <v>188</v>
      </c>
      <c r="C56" s="140"/>
      <c r="D56" s="140" t="s">
        <v>189</v>
      </c>
      <c r="E56" s="140"/>
      <c r="F56" s="141"/>
      <c r="G56" s="141"/>
      <c r="H56" s="141"/>
    </row>
    <row r="57" spans="1:8" ht="15.75">
      <c r="A57" s="66">
        <v>11</v>
      </c>
      <c r="B57" s="140" t="s">
        <v>190</v>
      </c>
      <c r="C57" s="140"/>
      <c r="D57" s="140" t="s">
        <v>191</v>
      </c>
      <c r="E57" s="140"/>
      <c r="F57" s="141"/>
      <c r="G57" s="141"/>
      <c r="H57" s="141"/>
    </row>
    <row r="58" spans="1:8" ht="39.75" customHeight="1">
      <c r="A58" s="66">
        <v>12</v>
      </c>
      <c r="B58" s="140" t="s">
        <v>198</v>
      </c>
      <c r="C58" s="140"/>
      <c r="D58" s="140" t="s">
        <v>192</v>
      </c>
      <c r="E58" s="140"/>
      <c r="F58" s="141"/>
      <c r="G58" s="141"/>
      <c r="H58" s="141"/>
    </row>
    <row r="59" spans="1:8" ht="15.75">
      <c r="A59" s="66">
        <v>13</v>
      </c>
      <c r="B59" s="140" t="s">
        <v>193</v>
      </c>
      <c r="C59" s="140"/>
      <c r="D59" s="140" t="s">
        <v>194</v>
      </c>
      <c r="E59" s="140"/>
      <c r="F59" s="141"/>
      <c r="G59" s="141"/>
      <c r="H59" s="141"/>
    </row>
    <row r="60" spans="1:8" ht="15.75">
      <c r="A60" s="66">
        <v>14</v>
      </c>
      <c r="B60" s="140" t="s">
        <v>195</v>
      </c>
      <c r="C60" s="140"/>
      <c r="D60" s="140"/>
      <c r="E60" s="140"/>
      <c r="F60" s="141"/>
      <c r="G60" s="141"/>
      <c r="H60" s="141"/>
    </row>
    <row r="61" spans="1:8" ht="15.75">
      <c r="A61" s="66">
        <v>15</v>
      </c>
      <c r="B61" s="140" t="s">
        <v>196</v>
      </c>
      <c r="C61" s="140"/>
      <c r="D61" s="140"/>
      <c r="E61" s="140"/>
      <c r="F61" s="141"/>
      <c r="G61" s="141"/>
      <c r="H61" s="141"/>
    </row>
    <row r="62" spans="1:8" ht="16.5" thickBot="1">
      <c r="A62" s="67">
        <v>16</v>
      </c>
      <c r="B62" s="142" t="s">
        <v>197</v>
      </c>
      <c r="C62" s="142"/>
      <c r="D62" s="142"/>
      <c r="E62" s="142"/>
      <c r="F62" s="143"/>
      <c r="G62" s="143"/>
      <c r="H62" s="143"/>
    </row>
  </sheetData>
  <mergeCells count="60">
    <mergeCell ref="A1:H1"/>
    <mergeCell ref="A4:H4"/>
    <mergeCell ref="E5:F5"/>
    <mergeCell ref="G5:H5"/>
    <mergeCell ref="A3:H3"/>
    <mergeCell ref="A2:H2"/>
    <mergeCell ref="A46:H46"/>
    <mergeCell ref="B61:C61"/>
    <mergeCell ref="D61:E61"/>
    <mergeCell ref="F61:H61"/>
    <mergeCell ref="B62:C62"/>
    <mergeCell ref="D62:E62"/>
    <mergeCell ref="F62:H62"/>
    <mergeCell ref="B59:C59"/>
    <mergeCell ref="D59:E59"/>
    <mergeCell ref="F59:H59"/>
    <mergeCell ref="B60:C60"/>
    <mergeCell ref="D60:E60"/>
    <mergeCell ref="F60:H60"/>
    <mergeCell ref="B57:C57"/>
    <mergeCell ref="D57:E57"/>
    <mergeCell ref="F57:H57"/>
    <mergeCell ref="B58:C58"/>
    <mergeCell ref="D58:E58"/>
    <mergeCell ref="F58:H58"/>
    <mergeCell ref="B55:C55"/>
    <mergeCell ref="D55:E55"/>
    <mergeCell ref="F55:H55"/>
    <mergeCell ref="B56:C56"/>
    <mergeCell ref="D56:E56"/>
    <mergeCell ref="F56:H56"/>
    <mergeCell ref="B54:C54"/>
    <mergeCell ref="D54:E54"/>
    <mergeCell ref="F54:H54"/>
    <mergeCell ref="B52:C52"/>
    <mergeCell ref="D52:E52"/>
    <mergeCell ref="F52:H52"/>
    <mergeCell ref="B53:C53"/>
    <mergeCell ref="D53:E53"/>
    <mergeCell ref="F53:H53"/>
    <mergeCell ref="B51:C51"/>
    <mergeCell ref="D51:E51"/>
    <mergeCell ref="F51:H51"/>
    <mergeCell ref="B49:C49"/>
    <mergeCell ref="D49:E49"/>
    <mergeCell ref="F49:H49"/>
    <mergeCell ref="B50:C50"/>
    <mergeCell ref="D50:E50"/>
    <mergeCell ref="F50:H50"/>
    <mergeCell ref="B47:C47"/>
    <mergeCell ref="D47:E47"/>
    <mergeCell ref="F47:H47"/>
    <mergeCell ref="B48:C48"/>
    <mergeCell ref="D48:E48"/>
    <mergeCell ref="F48:H48"/>
    <mergeCell ref="A44:D44"/>
    <mergeCell ref="A41:H41"/>
    <mergeCell ref="E6:F6"/>
    <mergeCell ref="G6:H6"/>
    <mergeCell ref="B6:D6"/>
  </mergeCells>
  <pageMargins left="0.23622047244094491" right="0.23622047244094491" top="0.74803149606299213" bottom="0.74803149606299213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СС - РД</vt:lpstr>
      <vt:lpstr>ОПС - РД</vt:lpstr>
      <vt:lpstr>'ОПС - РД'!Область_печати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cp:lastPrinted>2022-06-09T14:09:35Z</cp:lastPrinted>
  <dcterms:created xsi:type="dcterms:W3CDTF">2002-02-11T05:58:42Z</dcterms:created>
  <dcterms:modified xsi:type="dcterms:W3CDTF">2022-06-10T06:50:43Z</dcterms:modified>
</cp:coreProperties>
</file>