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0.221\tender_kom\ЗАКУПКИ\Тюльпан\СС + ОПС (слаботочные сети охранно-пожарная сигнализация)\"/>
    </mc:Choice>
  </mc:AlternateContent>
  <xr:revisionPtr revIDLastSave="0" documentId="13_ncr:1_{94A5308D-8400-4524-AA43-1050256F0A4A}" xr6:coauthVersionLast="47" xr6:coauthVersionMax="47" xr10:uidLastSave="{00000000-0000-0000-0000-000000000000}"/>
  <bookViews>
    <workbookView xWindow="-120" yWindow="-120" windowWidth="29040" windowHeight="15840" tabRatio="930" activeTab="1" xr2:uid="{00000000-000D-0000-FFFF-FFFF00000000}"/>
  </bookViews>
  <sheets>
    <sheet name="СС - РД" sheetId="40" r:id="rId1"/>
    <sheet name="ОПС - РД" sheetId="38" r:id="rId2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38" l="1"/>
  <c r="H69" i="38"/>
  <c r="G69" i="38"/>
  <c r="B8" i="38"/>
  <c r="C8" i="38" s="1"/>
  <c r="D8" i="38" s="1"/>
  <c r="H196" i="40"/>
  <c r="H195" i="40"/>
  <c r="G195" i="40"/>
  <c r="C8" i="40" l="1"/>
  <c r="D8" i="40" s="1"/>
  <c r="B8" i="40"/>
  <c r="H11" i="38"/>
  <c r="H12" i="38"/>
  <c r="H13" i="38"/>
  <c r="H15" i="38"/>
  <c r="H16" i="38"/>
  <c r="H17" i="38"/>
  <c r="H19" i="38"/>
  <c r="H20" i="38"/>
  <c r="H22" i="38"/>
  <c r="H23" i="38"/>
  <c r="H24" i="38"/>
  <c r="H25" i="38"/>
  <c r="H26" i="38"/>
  <c r="H27" i="38"/>
  <c r="H29" i="38"/>
  <c r="H30" i="38"/>
  <c r="H32" i="38"/>
  <c r="H33" i="38"/>
  <c r="H34" i="38"/>
  <c r="H35" i="38"/>
  <c r="H36" i="38"/>
  <c r="H37" i="38"/>
  <c r="H38" i="38"/>
  <c r="H39" i="38"/>
  <c r="H45" i="38"/>
  <c r="H46" i="38"/>
  <c r="H47" i="38"/>
  <c r="H48" i="38"/>
  <c r="H49" i="38"/>
  <c r="H50" i="38"/>
  <c r="H53" i="38"/>
  <c r="H54" i="38"/>
  <c r="H55" i="38"/>
  <c r="H58" i="38"/>
  <c r="H59" i="38"/>
  <c r="H60" i="38"/>
  <c r="H61" i="38"/>
  <c r="H63" i="38"/>
  <c r="H64" i="38"/>
  <c r="H65" i="38"/>
  <c r="G11" i="38"/>
  <c r="G12" i="38"/>
  <c r="G13" i="38"/>
  <c r="G15" i="38"/>
  <c r="G16" i="38"/>
  <c r="G17" i="38"/>
  <c r="G19" i="38"/>
  <c r="G20" i="38"/>
  <c r="G22" i="38"/>
  <c r="G23" i="38"/>
  <c r="G24" i="38"/>
  <c r="G25" i="38"/>
  <c r="G26" i="38"/>
  <c r="G27" i="38"/>
  <c r="G29" i="38"/>
  <c r="G30" i="38"/>
  <c r="G32" i="38"/>
  <c r="G33" i="38"/>
  <c r="G34" i="38"/>
  <c r="G35" i="38"/>
  <c r="G36" i="38"/>
  <c r="G37" i="38"/>
  <c r="G38" i="38"/>
  <c r="G39" i="38"/>
  <c r="G45" i="38"/>
  <c r="G46" i="38"/>
  <c r="G47" i="38"/>
  <c r="G48" i="38"/>
  <c r="G49" i="38"/>
  <c r="G50" i="38"/>
  <c r="G53" i="38"/>
  <c r="G54" i="38"/>
  <c r="G55" i="38"/>
  <c r="G58" i="38"/>
  <c r="G59" i="38"/>
  <c r="G60" i="38"/>
  <c r="G61" i="38"/>
  <c r="G63" i="38"/>
  <c r="G64" i="38"/>
  <c r="G65" i="38"/>
  <c r="H10" i="38"/>
  <c r="G10" i="38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42" i="40"/>
  <c r="H44" i="40"/>
  <c r="H45" i="40"/>
  <c r="H46" i="40"/>
  <c r="H49" i="40"/>
  <c r="H50" i="40"/>
  <c r="H51" i="40"/>
  <c r="H52" i="40"/>
  <c r="H53" i="40"/>
  <c r="H55" i="40"/>
  <c r="H56" i="40"/>
  <c r="H57" i="40"/>
  <c r="H58" i="40"/>
  <c r="H59" i="40"/>
  <c r="H60" i="40"/>
  <c r="H61" i="40"/>
  <c r="H62" i="40"/>
  <c r="H63" i="40"/>
  <c r="H64" i="40"/>
  <c r="H65" i="40"/>
  <c r="H66" i="40"/>
  <c r="H67" i="40"/>
  <c r="H68" i="40"/>
  <c r="H69" i="40"/>
  <c r="H70" i="40"/>
  <c r="H71" i="40"/>
  <c r="H72" i="40"/>
  <c r="H73" i="40"/>
  <c r="H74" i="40"/>
  <c r="H75" i="40"/>
  <c r="H77" i="40"/>
  <c r="H78" i="40"/>
  <c r="H79" i="40"/>
  <c r="H80" i="40"/>
  <c r="H82" i="40"/>
  <c r="H83" i="40"/>
  <c r="H84" i="40"/>
  <c r="H90" i="40"/>
  <c r="H91" i="40"/>
  <c r="H92" i="40"/>
  <c r="H93" i="40"/>
  <c r="H94" i="40"/>
  <c r="H95" i="40"/>
  <c r="H97" i="40"/>
  <c r="H98" i="40"/>
  <c r="H99" i="40"/>
  <c r="H100" i="40"/>
  <c r="H105" i="40"/>
  <c r="H108" i="40"/>
  <c r="H109" i="40"/>
  <c r="H110" i="40"/>
  <c r="H111" i="40"/>
  <c r="H112" i="40"/>
  <c r="H113" i="40"/>
  <c r="H116" i="40"/>
  <c r="H117" i="40"/>
  <c r="H118" i="40"/>
  <c r="H120" i="40"/>
  <c r="H122" i="40"/>
  <c r="H123" i="40"/>
  <c r="H126" i="40"/>
  <c r="H127" i="40"/>
  <c r="H128" i="40"/>
  <c r="H129" i="40"/>
  <c r="H130" i="40"/>
  <c r="H131" i="40"/>
  <c r="H132" i="40"/>
  <c r="H133" i="40"/>
  <c r="H134" i="40"/>
  <c r="H135" i="40"/>
  <c r="H136" i="40"/>
  <c r="H137" i="40"/>
  <c r="H138" i="40"/>
  <c r="H139" i="40"/>
  <c r="H144" i="40"/>
  <c r="H145" i="40"/>
  <c r="H146" i="40"/>
  <c r="H147" i="40"/>
  <c r="H157" i="40"/>
  <c r="H158" i="40"/>
  <c r="H159" i="40"/>
  <c r="H160" i="40"/>
  <c r="H161" i="40"/>
  <c r="H162" i="40"/>
  <c r="H163" i="40"/>
  <c r="H164" i="40"/>
  <c r="H165" i="40"/>
  <c r="H166" i="40"/>
  <c r="H167" i="40"/>
  <c r="H168" i="40"/>
  <c r="H169" i="40"/>
  <c r="H170" i="40"/>
  <c r="H171" i="40"/>
  <c r="H172" i="40"/>
  <c r="H173" i="40"/>
  <c r="H174" i="40"/>
  <c r="H182" i="40"/>
  <c r="H183" i="40"/>
  <c r="H184" i="40"/>
  <c r="H185" i="40"/>
  <c r="H186" i="40"/>
  <c r="H187" i="40"/>
  <c r="H188" i="40"/>
  <c r="H189" i="40"/>
  <c r="H19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42" i="40"/>
  <c r="G44" i="40"/>
  <c r="G45" i="40"/>
  <c r="G46" i="40"/>
  <c r="G49" i="40"/>
  <c r="G50" i="40"/>
  <c r="G51" i="40"/>
  <c r="G52" i="40"/>
  <c r="G53" i="40"/>
  <c r="G55" i="40"/>
  <c r="G56" i="40"/>
  <c r="G57" i="40"/>
  <c r="G58" i="40"/>
  <c r="G59" i="40"/>
  <c r="G60" i="40"/>
  <c r="G61" i="40"/>
  <c r="G62" i="40"/>
  <c r="G63" i="40"/>
  <c r="G64" i="40"/>
  <c r="G65" i="40"/>
  <c r="G66" i="40"/>
  <c r="G67" i="40"/>
  <c r="G68" i="40"/>
  <c r="G69" i="40"/>
  <c r="G70" i="40"/>
  <c r="G71" i="40"/>
  <c r="G72" i="40"/>
  <c r="G73" i="40"/>
  <c r="G74" i="40"/>
  <c r="G75" i="40"/>
  <c r="G77" i="40"/>
  <c r="G78" i="40"/>
  <c r="G79" i="40"/>
  <c r="G80" i="40"/>
  <c r="G82" i="40"/>
  <c r="G83" i="40"/>
  <c r="G84" i="40"/>
  <c r="G90" i="40"/>
  <c r="G91" i="40"/>
  <c r="G92" i="40"/>
  <c r="G93" i="40"/>
  <c r="G94" i="40"/>
  <c r="G95" i="40"/>
  <c r="G97" i="40"/>
  <c r="G98" i="40"/>
  <c r="G99" i="40"/>
  <c r="G100" i="40"/>
  <c r="G105" i="40"/>
  <c r="G108" i="40"/>
  <c r="G109" i="40"/>
  <c r="G110" i="40"/>
  <c r="G111" i="40"/>
  <c r="G112" i="40"/>
  <c r="G113" i="40"/>
  <c r="G116" i="40"/>
  <c r="G117" i="40"/>
  <c r="G118" i="40"/>
  <c r="G120" i="40"/>
  <c r="G122" i="40"/>
  <c r="G123" i="40"/>
  <c r="G126" i="40"/>
  <c r="G127" i="40"/>
  <c r="G128" i="40"/>
  <c r="G129" i="40"/>
  <c r="G130" i="40"/>
  <c r="G131" i="40"/>
  <c r="G132" i="40"/>
  <c r="G133" i="40"/>
  <c r="G134" i="40"/>
  <c r="G135" i="40"/>
  <c r="G136" i="40"/>
  <c r="G137" i="40"/>
  <c r="G138" i="40"/>
  <c r="G139" i="40"/>
  <c r="G144" i="40"/>
  <c r="G145" i="40"/>
  <c r="G146" i="40"/>
  <c r="G147" i="40"/>
  <c r="G157" i="40"/>
  <c r="G158" i="40"/>
  <c r="G159" i="40"/>
  <c r="G160" i="40"/>
  <c r="G161" i="40"/>
  <c r="G162" i="40"/>
  <c r="G163" i="40"/>
  <c r="G164" i="40"/>
  <c r="G165" i="40"/>
  <c r="G166" i="40"/>
  <c r="G167" i="40"/>
  <c r="G168" i="40"/>
  <c r="G169" i="40"/>
  <c r="G170" i="40"/>
  <c r="G171" i="40"/>
  <c r="G172" i="40"/>
  <c r="G173" i="40"/>
  <c r="G174" i="40"/>
  <c r="G182" i="40"/>
  <c r="G183" i="40"/>
  <c r="G184" i="40"/>
  <c r="G185" i="40"/>
  <c r="G186" i="40"/>
  <c r="G187" i="40"/>
  <c r="G188" i="40"/>
  <c r="G189" i="40"/>
  <c r="G190" i="40"/>
  <c r="H10" i="40"/>
  <c r="G10" i="40"/>
  <c r="D57" i="38" l="1"/>
  <c r="D52" i="38"/>
  <c r="D44" i="38"/>
  <c r="D43" i="38"/>
  <c r="D42" i="38"/>
  <c r="G42" i="38" l="1"/>
  <c r="H42" i="38"/>
  <c r="G43" i="38"/>
  <c r="H43" i="38"/>
  <c r="H44" i="38"/>
  <c r="G44" i="38"/>
  <c r="H52" i="38"/>
  <c r="G52" i="38"/>
  <c r="G57" i="38"/>
  <c r="H57" i="38"/>
  <c r="D191" i="40"/>
  <c r="D180" i="40"/>
  <c r="D179" i="40"/>
  <c r="D178" i="40"/>
  <c r="D177" i="40"/>
  <c r="D176" i="40"/>
  <c r="D154" i="40"/>
  <c r="D153" i="40"/>
  <c r="D152" i="40"/>
  <c r="D151" i="40"/>
  <c r="D150" i="40"/>
  <c r="D149" i="40"/>
  <c r="D143" i="40"/>
  <c r="D142" i="40"/>
  <c r="D140" i="40"/>
  <c r="D121" i="40"/>
  <c r="D119" i="40"/>
  <c r="D115" i="40"/>
  <c r="D104" i="40"/>
  <c r="D103" i="40"/>
  <c r="D102" i="40"/>
  <c r="D96" i="40"/>
  <c r="D88" i="40"/>
  <c r="D87" i="40"/>
  <c r="D86" i="40"/>
  <c r="D81" i="40"/>
  <c r="D76" i="40"/>
  <c r="D47" i="40"/>
  <c r="D43" i="40"/>
  <c r="D41" i="40"/>
  <c r="D40" i="40"/>
  <c r="D39" i="40"/>
  <c r="D38" i="40"/>
  <c r="D37" i="40"/>
  <c r="G40" i="40" l="1"/>
  <c r="H40" i="40"/>
  <c r="H37" i="40"/>
  <c r="G37" i="40"/>
  <c r="H41" i="40"/>
  <c r="G41" i="40"/>
  <c r="H81" i="40"/>
  <c r="G81" i="40"/>
  <c r="G96" i="40"/>
  <c r="H96" i="40"/>
  <c r="H115" i="40"/>
  <c r="G115" i="40"/>
  <c r="H142" i="40"/>
  <c r="G142" i="40"/>
  <c r="H151" i="40"/>
  <c r="G151" i="40"/>
  <c r="G176" i="40"/>
  <c r="H176" i="40"/>
  <c r="G180" i="40"/>
  <c r="H180" i="40"/>
  <c r="H38" i="40"/>
  <c r="G38" i="40"/>
  <c r="H43" i="40"/>
  <c r="G43" i="40"/>
  <c r="H86" i="40"/>
  <c r="G86" i="40"/>
  <c r="H102" i="40"/>
  <c r="G102" i="40"/>
  <c r="H119" i="40"/>
  <c r="G119" i="40"/>
  <c r="H143" i="40"/>
  <c r="G143" i="40"/>
  <c r="G152" i="40"/>
  <c r="H152" i="40"/>
  <c r="H177" i="40"/>
  <c r="G177" i="40"/>
  <c r="G191" i="40"/>
  <c r="H191" i="40"/>
  <c r="H39" i="40"/>
  <c r="G39" i="40"/>
  <c r="H47" i="40"/>
  <c r="G47" i="40"/>
  <c r="H87" i="40"/>
  <c r="G87" i="40"/>
  <c r="H103" i="40"/>
  <c r="G103" i="40"/>
  <c r="H121" i="40"/>
  <c r="G121" i="40"/>
  <c r="H149" i="40"/>
  <c r="G149" i="40"/>
  <c r="H153" i="40"/>
  <c r="G153" i="40"/>
  <c r="H178" i="40"/>
  <c r="G178" i="40"/>
  <c r="G76" i="40"/>
  <c r="H76" i="40"/>
  <c r="G88" i="40"/>
  <c r="H88" i="40"/>
  <c r="G104" i="40"/>
  <c r="H104" i="40"/>
  <c r="G140" i="40"/>
  <c r="H140" i="40"/>
  <c r="H150" i="40"/>
  <c r="G150" i="40"/>
  <c r="H154" i="40"/>
  <c r="G154" i="40"/>
  <c r="H179" i="40"/>
  <c r="G179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9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Отправила запрос в компанию ОТЗВУК 03.02.2022</t>
        </r>
      </text>
    </comment>
  </commentList>
</comments>
</file>

<file path=xl/sharedStrings.xml><?xml version="1.0" encoding="utf-8"?>
<sst xmlns="http://schemas.openxmlformats.org/spreadsheetml/2006/main" count="550" uniqueCount="289">
  <si>
    <t>№ пп</t>
  </si>
  <si>
    <t>Наименование</t>
  </si>
  <si>
    <t>Ед. изм.</t>
  </si>
  <si>
    <t>Кол.
на ед./
всего</t>
  </si>
  <si>
    <t>шт</t>
  </si>
  <si>
    <t>шт.</t>
  </si>
  <si>
    <t>м</t>
  </si>
  <si>
    <t>№ п/п</t>
  </si>
  <si>
    <t>Расходные материалы</t>
  </si>
  <si>
    <t>уп</t>
  </si>
  <si>
    <t xml:space="preserve">Труба ПВХ гибкая гофр. д.16мм (м) </t>
  </si>
  <si>
    <t>Штробление в пеноблоке под трубу (с заделкой штробы)</t>
  </si>
  <si>
    <t>к-т</t>
  </si>
  <si>
    <t>Кол-во</t>
  </si>
  <si>
    <t>Наименование работ</t>
  </si>
  <si>
    <t>Раздел 1. Приборы приемно-контрольные</t>
  </si>
  <si>
    <t>Прибор приемно-контрольный и управления охранно-пожарный адресный Рубеж-20П прот. R3</t>
  </si>
  <si>
    <t>Пульт дистанционного управления Рубеж-ПДУ прот. R3</t>
  </si>
  <si>
    <t>Раздел 2. Источники питания</t>
  </si>
  <si>
    <t>Раздел 3. Аккумуляторные батареи</t>
  </si>
  <si>
    <t>Раздел 4. Извещатели</t>
  </si>
  <si>
    <t>Извещатель пожарный дымовой адресно-аналоговый ИП 212-64 прот. R3</t>
  </si>
  <si>
    <t>Извещатель пожарный ручной адресный ИПР 513-11 прот. R3</t>
  </si>
  <si>
    <t>Извещатель пожарный дымовой автономный ИП 212-50М</t>
  </si>
  <si>
    <t>Раздел 5. Оповещатели</t>
  </si>
  <si>
    <t>Оповещатель охранно-пожарный световой адресный ОПОП 1-R3</t>
  </si>
  <si>
    <t>Раздел 6. Исполнительные устройства</t>
  </si>
  <si>
    <t>Адресный релейный модуль РМ-4К прот. R3</t>
  </si>
  <si>
    <t>Шкаф управления вентилятором ШУВ-5,5-01-R3</t>
  </si>
  <si>
    <t>Шкаф управления вентилятором ШУВ-15-01-R3</t>
  </si>
  <si>
    <t>Модуль управления клапаном дымоудаления и огнезащиты МДУ-1 прот. R3</t>
  </si>
  <si>
    <t>Кабель Кинг(А)-FRLS 2х2х0,64</t>
  </si>
  <si>
    <t>Металлический кабельный канал ККМОМ 25х25</t>
  </si>
  <si>
    <t>Кабель КПСнг(А)-FRLS 1х2х0,75</t>
  </si>
  <si>
    <t>Кабель КПСнг(А)-FRLS 1х2х0,35</t>
  </si>
  <si>
    <t>Металлический кабельный канал ККМОМ 40х30</t>
  </si>
  <si>
    <t>Скоба двухлапковая под анкер 48-50 мм</t>
  </si>
  <si>
    <t>Металлический стыковочный узел СУМОУ 100х100х70</t>
  </si>
  <si>
    <t>Кабель КПСнг(А)-FRLS 2х2х0,5</t>
  </si>
  <si>
    <t>Кабель ВВГнг(А)-FRLS 3х1,5</t>
  </si>
  <si>
    <t>Изолятор шлейфа  ИЗ-1 прот. R3</t>
  </si>
  <si>
    <t>Блок индикации Рубеж-БИ</t>
  </si>
  <si>
    <t>Устройство оконечное объектовое УОО-ТЛ</t>
  </si>
  <si>
    <t>Источник вторичного электропитания резервированный ИВЭПР 12/5 RS-R3 исп. 2х17 БР</t>
  </si>
  <si>
    <t>Источник вторичного электропитания резервированный ИВЭПР 24/5 RS-R3 исп. 2х17 БР</t>
  </si>
  <si>
    <t>Бокс резервного питания БР12 2х40 с АКБ 40 Ач</t>
  </si>
  <si>
    <t>Аккумуляторная батарея, 17Ач, РТК-BATTERY 12-17</t>
  </si>
  <si>
    <t>Аккумуляторная батарея, 40Ач, РТК-BATTERY 12-40</t>
  </si>
  <si>
    <t>Устройство дистанционного пуска "Пуск дымоудаления" УДП 513-11 прот. R3</t>
  </si>
  <si>
    <t>Устройство дистанционного пуска пожаротушения УДП 513-11 прот. R3</t>
  </si>
  <si>
    <t>Извещатель охранный магнитоуправляемый адресный ИО 10220-2</t>
  </si>
  <si>
    <t>Оповещатель охранно-пожарный комбинированный адресный ОПОП 124 прот.R3</t>
  </si>
  <si>
    <t>Адресный релейный модуль РМ-1К прот. R3</t>
  </si>
  <si>
    <t>Шкаф управления вентилятором ШУВ-1,5-01-R3</t>
  </si>
  <si>
    <t>Шкаф управления вентилятором ШУВ-2</t>
  </si>
  <si>
    <t>Адресная метка АМ-4 прот.R3</t>
  </si>
  <si>
    <t xml:space="preserve">Раздел 7. Огнестойкая кабельная линия </t>
  </si>
  <si>
    <t>Огнестойкая кабельная линия PTK-Line ПожТехКабель - ККМОМ 25х25 в составе:</t>
  </si>
  <si>
    <t>Дюбель металлический 5х30 мм</t>
  </si>
  <si>
    <t>Саморез 3,5х35 мм</t>
  </si>
  <si>
    <t>Коробка монтажная металлическая КМОМ (4к х 2,5 мм)</t>
  </si>
  <si>
    <t>Огнестойкая кабельная линия PTK-Line ПожТехКабель - ККМОМ 40х30 в составе:</t>
  </si>
  <si>
    <t>Огнестойкая кабельная линия PTK-Line ПожТехКабель - ВГП в составе:</t>
  </si>
  <si>
    <t>Водогазопроводная труба по ГОСТ 3262-75 40 мм</t>
  </si>
  <si>
    <t>Анкер-клин металлический 6х40 мм</t>
  </si>
  <si>
    <t>Корпус сварной навесной серии ST с М/П (1000х600х300 мм)</t>
  </si>
  <si>
    <t>DIN-рейка (35 мм)</t>
  </si>
  <si>
    <t>Секция С12.2: Сети связи</t>
  </si>
  <si>
    <t xml:space="preserve">Шкаф телекоммуникационный напольный 42U (600х800) дверь стекло, ШТ.К-М-42.6.8-1ААА </t>
  </si>
  <si>
    <t xml:space="preserve">Комплект щеточного ввода в шкаф, универсальный КВ-Щ-55.420 </t>
  </si>
  <si>
    <t>Модуль вентиляторный, 3 вентилятора с терморегулятором R-FAN-3T</t>
  </si>
  <si>
    <t>Панель осветительная светодиодная R-LED-220</t>
  </si>
  <si>
    <t>Панель заземления горизонтальная/вертикальная 19" 500 мм / 200 А ПЗ-19-500.200А</t>
  </si>
  <si>
    <t xml:space="preserve">Комплект проводов заземления для шкафа ШТК-М, универсальный ПЗ-ШТ.К-М </t>
  </si>
  <si>
    <t>Блок силовых розеток 10А без шнура 19" с выключателем, 8 розеток БР 16-008</t>
  </si>
  <si>
    <t>Блок розеток Rem-32 с инд., 8 Schuko, 32A, алюм., 19", колодка R-32-8S-I-440-K</t>
  </si>
  <si>
    <t>Комплект монтажный № 2 (винт, шайба, гайка с защелкой), упаковка 50 шт. (уп) КМ-2-50</t>
  </si>
  <si>
    <t>Шнур питания с заземлением IEC 60320 C13/Schuko, 10 А / 250 В (3 × 1,0), длина 3 м R-10-Cord-C13-S-3</t>
  </si>
  <si>
    <t>Шнур питания с заземлением IEC 60320 C13/IEC 60320 C14, 10 А / 250 В (3 × 1,0), длина 1,8 м R-10-Cord-C13-C14-1.8</t>
  </si>
  <si>
    <t>Горизонтальный кабельный органайзер 19" 1U, 6 колец, цвет черный ГКО-1-6-9005</t>
  </si>
  <si>
    <t>Патч панель 19", 1U, 24 порта RJ-45, категория 5е, Dual IDC PP3-19-24-8P8C-C5E-110D</t>
  </si>
  <si>
    <t xml:space="preserve">Управляемый коммутатор 2 уровня, 24х10/100/1000Base-T, 2 порта комбо 10/100/1000BaseT/100/1000BaseX SFP, 2 порта 100/1000BASE-X (SFP), SNR-S2985G-24TC </t>
  </si>
  <si>
    <t xml:space="preserve">Управляемый коммутатор 2 уровня, 48х10/100/1000Base-T, 4 порта 100/1000Base-X (SFP), SNR-S2985G-48T </t>
  </si>
  <si>
    <t xml:space="preserve">Модуль SFP+ Direct Attached Cable (DAC) дальность до 1 м, SNR-SFP+DA-1 </t>
  </si>
  <si>
    <t>Патч-корд UTP, Cat.5е, LSZH, 3 м, белый, PC-LPM-UTP-RJ45-C5e-3 M-LSZH-WH</t>
  </si>
  <si>
    <t>Модуль SFP оптический, дальность до 20 км (14dB), 1310нм с поддержкой функции DDM, SNR-SFP-LX-20</t>
  </si>
  <si>
    <t>Патч-корд волоконно-оптический SM 9/125, LC/UPC, duplex, LSZH, 2м, FC-D2-9-LC/UR-H-2M-LS ZH-YL</t>
  </si>
  <si>
    <t xml:space="preserve">UPS 600VA Rack Mount, Black, 1U, ИБП CyberPower, OR600ELCDRM1U </t>
  </si>
  <si>
    <t xml:space="preserve">Шкаф телефонный распределительный двухрядный на 680 пар, в комплекте с замком и устройством для опечатывания, IP20, 500х130х1000мм, ШТР 2х34 </t>
  </si>
  <si>
    <t xml:space="preserve">Плинт LSA-PLUS 2/10 с нормально замкнутыми контактами, маркировка 0...9, 6089 1 102-06 </t>
  </si>
  <si>
    <t>Плинт заземления LSA-PLUS 2/38, красный, 6089 2 017-03</t>
  </si>
  <si>
    <t>Модульная рамка для таблички 2/10 LSA Plus, 6092 2 012-02</t>
  </si>
  <si>
    <t>Откидная рамка для таблички 2/10, 6089 2 015-01</t>
  </si>
  <si>
    <t>Шкаф антивандальный настенный ШАН-А-2-12RJ45 (1 панель 12RJ45), 120908-00131</t>
  </si>
  <si>
    <t>Коробка распределительная КРТН-10, 120901-00014</t>
  </si>
  <si>
    <t xml:space="preserve">Кабель связи витая пара U/UTP, кат.5E, 25 пар 25х2х24AWG solid, LSZH нг(А)-HF, 500м, серый, LC1-C5E25-121 ITK </t>
  </si>
  <si>
    <t>ITK Кабель связи витая пара U/UTP, кат.5E 4x2х24AWG solid, LSZH нг(А)-LSLTх, 305м, белый, LC1-C5E04-121 ITK</t>
  </si>
  <si>
    <t>Кабели связи (телефонный экранированный) марки: ТППэпНДГ 10х2х0.4, с числом пар - 10</t>
  </si>
  <si>
    <t>Кабель телефонный абонентский ТРП 2х0,4 мм</t>
  </si>
  <si>
    <t>Труба гофр.ПВХ d 16 мм с зондом (50 м), CTG20-16-K41-050I</t>
  </si>
  <si>
    <t>Дюбель хомут для круглого кабеля Tech-Krep 11-18мм, белый</t>
  </si>
  <si>
    <t>Труба стальная водогазопроводная 25х3,2мм, ГОСТ 3262-75</t>
  </si>
  <si>
    <t xml:space="preserve">Розетка телефонная+компьютерная RJ11+RJ45 IEK ВЕГА, скрытый монтаж, белый, EIV20-K01-DM </t>
  </si>
  <si>
    <t>Подрозетник для сплошных стен 65х40 мм (с саморезами), UKT10-065-040-000</t>
  </si>
  <si>
    <t xml:space="preserve">Стяжки нейлоновые КСС 3х150 (б), 49393 Fortisflex </t>
  </si>
  <si>
    <t>Провод ПуГВ1х4 кв.мм желто-зеленый</t>
  </si>
  <si>
    <t>Оборудование для коммерческих помещений КП-1, КП-2</t>
  </si>
  <si>
    <t>Слаботочный щит Crosser R-1 (390х340х120) IP31 EKF PROxima</t>
  </si>
  <si>
    <t>Неуправляемый коммутатор уровня 2, 8 портов 10/100/1000Base-T, 2 порта 1000Base-X (SFP), SNR-S1908G-2S</t>
  </si>
  <si>
    <t>Модуль SFP с интерфейсом RJ45, до 100м, SNR-SFP-T</t>
  </si>
  <si>
    <t>Колпачок изолирующий для разъема RJ-45, PVC, серый, CS4-11</t>
  </si>
  <si>
    <t>Разъем UTP RJ-45 для кабеля категории 5е, 8Р8С, CS3-1C5EU</t>
  </si>
  <si>
    <t>Антенна телевизионная ДМВ-диапазона "ДЕЛЬТА Н375"</t>
  </si>
  <si>
    <t>Мачта телевизионная в комплекте с подпятником, кольцом для растяжек и крепежом, МТ-3</t>
  </si>
  <si>
    <t>Усилитель мачтовый ДМБ 21-69DELTA FT</t>
  </si>
  <si>
    <t>Инжектор питания FT-01</t>
  </si>
  <si>
    <t>Блок питания стабилизированный 12В+/-0,2В 0,7А, БП-1А</t>
  </si>
  <si>
    <t xml:space="preserve">Изолятор земли коаксиальный BG-01 </t>
  </si>
  <si>
    <t xml:space="preserve">Широкополосный усилитель МХ900 мод.1000i2 </t>
  </si>
  <si>
    <t>Делитель LANS LV 2</t>
  </si>
  <si>
    <t>Делитель LANS LV 3</t>
  </si>
  <si>
    <t xml:space="preserve">Ответвитель на 4 отвода LANS LA 4-20 (арт. 00-00000050) </t>
  </si>
  <si>
    <t xml:space="preserve">Ответвитель на 4 отвода LANS LA 4-16 (арт. 00-00000048) </t>
  </si>
  <si>
    <t xml:space="preserve">Ответвитель на 4 отвода LANS LA 4-12 (арт. 00-00000046) </t>
  </si>
  <si>
    <t>Ответвитель на 6 отводов LANS LA 6-20</t>
  </si>
  <si>
    <t>Ответвитель на 6 отводов LANS LA 6-16</t>
  </si>
  <si>
    <t>Ответвитель на 6 отводов LANS LA 6-12</t>
  </si>
  <si>
    <t xml:space="preserve">Нагрузка 75 Ом с F-коннектором, F125-24 (арт. 00-00000127) </t>
  </si>
  <si>
    <t>Разъем F-11T на кабель RG-11 резьба с пином</t>
  </si>
  <si>
    <t>Разъем F-типа для кабеля RG-6, накручивающийся</t>
  </si>
  <si>
    <t>Корпус металлический 600х400х250, ЩМП-4.6.2-0</t>
  </si>
  <si>
    <t>Розетка электрическая белая одноместная</t>
  </si>
  <si>
    <t xml:space="preserve">Шина заземления </t>
  </si>
  <si>
    <t>Держатель клипса (ПВХ) скоба разъемная 16мм</t>
  </si>
  <si>
    <t>Проволока стальная оцинковання D=8 мм</t>
  </si>
  <si>
    <t>Кронштейн телескопический для мачт KTM40-70</t>
  </si>
  <si>
    <t>Зажим для тросса с коушем 3х2</t>
  </si>
  <si>
    <t>Трос 4мм в оболочке для оттяжек ТР4</t>
  </si>
  <si>
    <t xml:space="preserve">Труба стальная 30мм ВГП-30 </t>
  </si>
  <si>
    <t>Розетка 1-местная телевизионная оконечная РТВ11-0-Б BOLERO белая</t>
  </si>
  <si>
    <t>Рамка одноместная квадратная РУ-1-ББ BOLERO Q1 белая</t>
  </si>
  <si>
    <t>Кабельная продукция:</t>
  </si>
  <si>
    <t>Коаксиальный кабель РК 75-7-325 (RG 11-нг-LS)</t>
  </si>
  <si>
    <t>Коаксиальный кабель РК 75-4,8-318нг(А)-LSLTх (RG 6-нг-LS)</t>
  </si>
  <si>
    <t xml:space="preserve">Провод установочный ПуГВ 1х10 З-Ж </t>
  </si>
  <si>
    <t xml:space="preserve">Конвертер IP/СПВ, 3 программы, 1 программа 30 В, ОТЗВУК ПВ 1U </t>
  </si>
  <si>
    <t xml:space="preserve">Коммутационная коробка КМ-О(6к)-IP41 </t>
  </si>
  <si>
    <t>Коробка распределительная КРА-4</t>
  </si>
  <si>
    <t xml:space="preserve">Радиорозетка абонентская РПВ-2 </t>
  </si>
  <si>
    <t>Коробка распределительная УК-2П</t>
  </si>
  <si>
    <t xml:space="preserve">Громкоговоритель настенный АСР 03.1.2ИСП.2 </t>
  </si>
  <si>
    <t>Труба ПВХ гибкая гофр. д.16мм</t>
  </si>
  <si>
    <t>Медиаконвертер WDM 1000Мбит/с 20 км 1310нм SC, MCSFP2-1000-1310-20км-SC</t>
  </si>
  <si>
    <t>Патч-корд оптический SC(UPC)-LC(UPC), SM, 3м</t>
  </si>
  <si>
    <t>Кабель однопарный магистральный ПРППМ-нгLS 2х1.2</t>
  </si>
  <si>
    <t xml:space="preserve">Кабель однопарный абонентский ПРППМ-нгLS 2х0,9 </t>
  </si>
  <si>
    <t>Кабель для систем проводного вещания 1х2х1,5, КПСВВнг( A)LS 2х1.5</t>
  </si>
  <si>
    <t>Штробление стен помещений для абонентской проводки (с заделкой штробы)</t>
  </si>
  <si>
    <t>Оборудование СОТ</t>
  </si>
  <si>
    <t xml:space="preserve">Уличная IP-камера видеонаблюдения (2,8-12 мм) 2Мп, RVi-1NCT2023 </t>
  </si>
  <si>
    <t xml:space="preserve">Монтажная коробка RVi-MB </t>
  </si>
  <si>
    <t>Сетевой комутатор на 16 портов PoE RVi-NS 1604M, 30W max</t>
  </si>
  <si>
    <t xml:space="preserve">Hyberline Патч панель 19", 1U, 16 портов RJ-45, категория 5e, Dual IDC, ROHS, цвет черный, PP3-19-16-8P8C-C5E-110D </t>
  </si>
  <si>
    <t xml:space="preserve">Hyberline Кабельный органайзер с металлическими кольцами, 19", 1U, CM-1U-ML </t>
  </si>
  <si>
    <t xml:space="preserve">ИБП APC Smart-UPS SC 450 ВА, 230 В - стоечное шасси высотой 1U, SC450RMI1U </t>
  </si>
  <si>
    <t>Кабели и материалы:</t>
  </si>
  <si>
    <t>Кабель витая пара, неэкранированные (U/UTP), категория 5е, 4 пары (24 AWG), одножильные, внешние, LSZH Hyperline серии UUTP4-C5E-S24-OUT-LSZH</t>
  </si>
  <si>
    <t>Патч-корд оптический LC-LC/UPC SM (9/125мкм) simplex (3.0мм) 3м</t>
  </si>
  <si>
    <t xml:space="preserve">Hyperline Патч корд U/UTP, Cat.5e (100% Fluke Component Tested), LSZH, 2 м, черный, PC-LPM-UTP-RJ45-C5e-2M-LSZH-BK </t>
  </si>
  <si>
    <t>Джек RJ45 (8Р8С) 5е</t>
  </si>
  <si>
    <t>Труба индустриальная гофрированная из нераспространяющего горение полиамида, стойкость к ультрафиолету, DN23мм, ПВ-0, с протяжкой PA612329F0</t>
  </si>
  <si>
    <t xml:space="preserve">Держатель DN 23 мм, полиамид, PAS23N </t>
  </si>
  <si>
    <t>Гофрированная труба из ПВХ 20, 91920</t>
  </si>
  <si>
    <t>Держатель, 51020</t>
  </si>
  <si>
    <t>Оборудование</t>
  </si>
  <si>
    <t>Многоабонентный аудиодомофон "xVoice WR-TM-V", EU100 , Smart Security Intercom</t>
  </si>
  <si>
    <t xml:space="preserve">Абонентское переговорное устройство SSS SIEDLE BFS 850-02 </t>
  </si>
  <si>
    <t xml:space="preserve">Коммутатор координаторный xVoice, EU 422 </t>
  </si>
  <si>
    <t xml:space="preserve">Коммутатор домофонных линий "xVoice", EU 421 </t>
  </si>
  <si>
    <t xml:space="preserve">Контроллер управления доступом TM Z5R </t>
  </si>
  <si>
    <t xml:space="preserve">Блок питания Faraday 36W 12-24 (3-1.5А), EU 501 </t>
  </si>
  <si>
    <t xml:space="preserve">Считыватель накладной (Хром), "Считыватель-3 исп.00", "Болид" </t>
  </si>
  <si>
    <t xml:space="preserve">Бесконтактная сенсорная кнопка выхода xVoice, EU-480S </t>
  </si>
  <si>
    <t xml:space="preserve">Кнопка аварийной разблокировки двери с восстанавливаемой вставкой, ST-ER115 SL-GN </t>
  </si>
  <si>
    <t xml:space="preserve">Электромагнитный замок VIZIT-ML400M-40 </t>
  </si>
  <si>
    <t>Дверной доводчик уличного исполнения "Dorma TS-100" (входит в стоимость уличных дверей)</t>
  </si>
  <si>
    <t xml:space="preserve">Устройство коммутационное с двумя нормально замкнутыми реле, УК-ВК исп.12 </t>
  </si>
  <si>
    <t xml:space="preserve">Коробка распределительная телефонная плоская на 20 пар, КРТП 20 </t>
  </si>
  <si>
    <t xml:space="preserve">Корпус металлический настенный, габаритные размеры 500х400х220мм, ИЕК ЩМП-2-0 36 УХЛ3 IP31 LIGHT </t>
  </si>
  <si>
    <t>Материалы:</t>
  </si>
  <si>
    <t xml:space="preserve">Труба ПВХ гофрированная армированная., не распр. горение, диаметр 22мм, ПВХ, ДКС </t>
  </si>
  <si>
    <t xml:space="preserve">Труба ПВХ гофрированная армированная., не распр. горение, диаметр 25мм, ПВХ, ДКС </t>
  </si>
  <si>
    <t>Труба ПВХ жесткая гладкая, не распр.горение, легкая, диаметр 32мм, ПВХ, ДКС</t>
  </si>
  <si>
    <t>Кабель-канал 25х17, TMC IN-Liner, ПВХ, ДКС</t>
  </si>
  <si>
    <t xml:space="preserve">Скоба однолапковая СМО/СМД 21-22 </t>
  </si>
  <si>
    <t xml:space="preserve">Скоба однолапковая СМО/СМД 25-26 </t>
  </si>
  <si>
    <t>Кабельные изделия:</t>
  </si>
  <si>
    <t>Кабель общей скрутки, 20 жил диаметром 0,5мм для сигнализации и контроля доступа с низким дымо- и газовыделением, КСВВнг(А)-LS 20х0,5</t>
  </si>
  <si>
    <t>Кабель общей скрутки, 4 жилы диаметром 0,5мм для сигнализации и контроля доступа с низким дымо- и газовыделением, КСВВнг(А)-LS 4х0,5</t>
  </si>
  <si>
    <t>Кабель с 4 медными однопроволочными жилами сечением 0,5 мм для сигнализации и контроля доступа с низким дымо- и газовыделением, КПСВВнг(А)-LS 2х2х0,5</t>
  </si>
  <si>
    <t xml:space="preserve">Кабель с двумя медными однопроволочными жилами сечением 0,5мм для сигнализации и контроля доступа с низким дымо- и газовыделением, КПСВВнг(А)-LS 1х2х0,5 (м) </t>
  </si>
  <si>
    <t xml:space="preserve">Кабель телефонный распред. однопарный медный, ТПР 2х0,5 </t>
  </si>
  <si>
    <t>Провод ПуГВ (ПВ4) 1х0.75 с медной жилой с изоляцией из ПВХ пластиката для электрических установок, ТУ 16-705.501-2010, ПуГВ (ПВ4) 1х0.75</t>
  </si>
  <si>
    <t>Основное оборудование:</t>
  </si>
  <si>
    <t>Концентратор версии 7.2 в составе:</t>
  </si>
  <si>
    <t>- концентратор ЛНГС.465213.270</t>
  </si>
  <si>
    <t>- сетевой адаптер 220В/+24В 2А</t>
  </si>
  <si>
    <t>- клеммник ЛНГС.465213.270.050</t>
  </si>
  <si>
    <t>- жгут ЛНГС.465213.270.060</t>
  </si>
  <si>
    <t>- держатель ЛНГС.465213.270.002</t>
  </si>
  <si>
    <t>Переговорное устройство АПУ-1Н ЛНГС.465213.300.100</t>
  </si>
  <si>
    <t>Адаптер сухих контактов АСК-16 ЛНГС.468223.121</t>
  </si>
  <si>
    <t>Адаптер телеуправления АТУ8х2 ЛНГС.468223.122</t>
  </si>
  <si>
    <t>Извещатель охранный точечный магнитоконтактный ИО 102-20 Б2М</t>
  </si>
  <si>
    <t>Поплавковый датчик уровня ПДУ-Н601-53</t>
  </si>
  <si>
    <t>Датчик наличия сети ДНС-1 (394)</t>
  </si>
  <si>
    <t>Магнитный пускатель (контактор)</t>
  </si>
  <si>
    <t>Сервисный ключ механика</t>
  </si>
  <si>
    <t>Сервисный ключ оператора</t>
  </si>
  <si>
    <t>Сервисный ключ администратора</t>
  </si>
  <si>
    <t>Источник бесперебойного питания Бастион SKAT UPS 500/300 DIN</t>
  </si>
  <si>
    <t>Аккумуляторная батарея 7А*ч 12В, DT1207</t>
  </si>
  <si>
    <t>Кабель не распространяющий горение при групповой прокладке (класс пожарной опасности А), пониженное дымо- и газовыделение, КПСнг(А)-LS 1х2х0,5</t>
  </si>
  <si>
    <t>Кабель не распространяющий горение при групповой прокладке (класс пожарной опасности А), пониженное дымо- и газовыделение, КПСнг(А)-LS 2х2х0,5</t>
  </si>
  <si>
    <t>Кабель не распространяющий горение при групповой прокладке (класс пожарной опасности А), пониженное дымо- и газовыделение, КПСнг(А)-LS 4х2х1,5</t>
  </si>
  <si>
    <t>Кабель не распространяющий горение при групповой прокладке (класс пожарной опасности А), пониженное дымо- и газовыделение, КПСнг(А)-LS 4х2х0,5</t>
  </si>
  <si>
    <t>Провод ПуГВнг(А)-LS 1х10 желто-зеленый, ГОСТ 31947-2012</t>
  </si>
  <si>
    <t>Изделия и материалы:</t>
  </si>
  <si>
    <t>Труба гофрированная ПВХ легкая 350 Н серая с/з д20 (100м/4800м уп/пал) Промрукав, PR.012031</t>
  </si>
  <si>
    <t>уп.</t>
  </si>
  <si>
    <t>Крепеж-клипса для труб АБС-пластик в карт д20 (150шт/1500шт уп/кор) Промрукав, DKC-51032</t>
  </si>
  <si>
    <t>Дюбель распорный 6х40</t>
  </si>
  <si>
    <t>Труба ВГП Ду=32/3.2 ГОСТ3262-75</t>
  </si>
  <si>
    <t>Рулон самоламинирующихся наклеек, 200 наклеек, 25х31х10мм, S100Х125VAFY, PANDUIT</t>
  </si>
  <si>
    <t>Наконечник кабельный медный ТМ/1 10-6-5</t>
  </si>
  <si>
    <t>Лента 5000 х 20 мм, белый, 70V-20-02WT, Velcro</t>
  </si>
  <si>
    <t>Противопожарная терморасширяющаяся мастика СР 611А, Hilti</t>
  </si>
  <si>
    <t>Базальтовая вата Руф Баттс Н Оптима 1000х600х100 мм, Rockwool</t>
  </si>
  <si>
    <t>(на бланке организации)</t>
  </si>
  <si>
    <t>Тендерное коммерческое предложение</t>
  </si>
  <si>
    <t>на выполнение работ по устройству слаботочных систем и охранно-пожарной сигнализации</t>
  </si>
  <si>
    <t>«Строительство многоквартирных жилых домов со встроенно-пристроенными помещениями (этап 51 в жилом квартале по ППТ С21, этап 52 в жилом квартале по ППТ С12) в составе жилого массива площадью 100,63 Га» по адресу: г. Симферополь, с севера – Симферопольская объездная дорога, с востока – ул. Куйбышева, с юга – проектируемая дорога городского назначения, с запада – ул. Киевская г. Симферополя, участок 5.6» секции С12.1, С12.2, С12-С1, С21.1, С21.2, С21-С1.</t>
  </si>
  <si>
    <t>ИНН претендента</t>
  </si>
  <si>
    <t>Название компании — претендента</t>
  </si>
  <si>
    <t>Единичные расценки, руб с НДС</t>
  </si>
  <si>
    <t>Итого, руб с НДС</t>
  </si>
  <si>
    <t>Материалы, руб с НДС</t>
  </si>
  <si>
    <t>Работа, руб с НДС</t>
  </si>
  <si>
    <t>Раздел 1 Интернет и телефония</t>
  </si>
  <si>
    <t>Раздел  2 Система коллективного приема телевидения</t>
  </si>
  <si>
    <t>Раздел  3 Система радиофикации</t>
  </si>
  <si>
    <t>Раздел 4 Система видеонаблюдения</t>
  </si>
  <si>
    <t>Раздел 5 СКУД, домофон</t>
  </si>
  <si>
    <t>Раздел 6 Диспетчеризация инженерного оборудования (диспетчеризация лифта учтена в разделе Лифты)</t>
  </si>
  <si>
    <t>Раздел 7 Сверление отверстий и герметизация вводов</t>
  </si>
  <si>
    <t>Дополнительные затраты</t>
  </si>
  <si>
    <t>ИТОГО С НДС: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</si>
  <si>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</si>
  <si>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</si>
  <si>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</si>
  <si>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</si>
  <si>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</si>
  <si>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</si>
  <si>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</si>
  <si>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</si>
  <si>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</si>
  <si>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</si>
  <si>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</si>
  <si>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</si>
  <si>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</si>
  <si>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</si>
  <si>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</si>
  <si>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</si>
  <si>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</si>
  <si>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</si>
  <si>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</si>
  <si>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</si>
  <si>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</si>
  <si>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</si>
  <si>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</si>
  <si>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отчетности) </t>
  </si>
  <si>
    <t>год-сумма/год-сумма/год-сумма (руб.без НДС)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</si>
  <si>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</si>
  <si>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</si>
  <si>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</si>
  <si>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</si>
  <si>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</si>
  <si>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Секция С12.2 Мероприятия по обеспечению пожарной безопасности. Автоматическая пожарная сигнализация. Оповещение в пожаре. </t>
  </si>
  <si>
    <t>Раздел 8. Разное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</si>
</sst>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</numFmts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ISOCPEUR"/>
      <family val="2"/>
      <charset val="204"/>
    </font>
    <font>
      <b/>
      <sz val="10"/>
      <color rgb="FF000000"/>
      <name val="ISOCPEUR"/>
      <family val="2"/>
      <charset val="204"/>
    </font>
    <font>
      <sz val="10"/>
      <name val="ISOCPEUR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u/>
      <sz val="1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ISOCPEUR"/>
      <family val="2"/>
      <charset val="204"/>
    </font>
    <font>
      <sz val="11"/>
      <color rgb="FF000000"/>
      <name val="ISOCPEUR"/>
      <family val="2"/>
      <charset val="204"/>
    </font>
    <font>
      <sz val="10"/>
      <name val="Calibri"/>
      <family val="2"/>
      <charset val="204"/>
      <scheme val="minor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theme="6" tint="0.59999389629810485"/>
        <bgColor rgb="FFFFFF00"/>
      </patternFill>
    </fill>
    <fill>
      <patternFill patternType="solid">
        <fgColor theme="7" tint="0.59999389629810485"/>
        <bgColor rgb="FF969696"/>
      </patternFill>
    </fill>
    <fill>
      <patternFill patternType="solid">
        <fgColor theme="9" tint="0.59999389629810485"/>
        <bgColor rgb="FFFFCC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DD9C3"/>
        <bgColor rgb="FFDDDDDD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4">
    <xf numFmtId="0" fontId="0" fillId="0" borderId="0"/>
    <xf numFmtId="0" fontId="14" fillId="0" borderId="0"/>
    <xf numFmtId="0" fontId="15" fillId="0" borderId="0"/>
    <xf numFmtId="164" fontId="14" fillId="0" borderId="0" applyFont="0" applyFill="0" applyBorder="0" applyAlignment="0" applyProtection="0"/>
    <xf numFmtId="0" fontId="16" fillId="0" borderId="0"/>
    <xf numFmtId="9" fontId="14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6" fillId="0" borderId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0" fillId="0" borderId="0"/>
    <xf numFmtId="165" fontId="16" fillId="0" borderId="0" applyFont="0" applyFill="0" applyBorder="0" applyAlignment="0" applyProtection="0"/>
    <xf numFmtId="0" fontId="9" fillId="0" borderId="0"/>
    <xf numFmtId="0" fontId="17" fillId="0" borderId="0"/>
    <xf numFmtId="165" fontId="1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5" fontId="16" fillId="0" borderId="0" applyFont="0" applyFill="0" applyBorder="0" applyAlignment="0" applyProtection="0"/>
    <xf numFmtId="0" fontId="6" fillId="0" borderId="0"/>
    <xf numFmtId="165" fontId="1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5" fillId="0" borderId="3">
      <alignment horizontal="center"/>
    </xf>
    <xf numFmtId="0" fontId="16" fillId="0" borderId="0">
      <alignment vertical="top"/>
    </xf>
    <xf numFmtId="0" fontId="25" fillId="0" borderId="3">
      <alignment horizontal="center"/>
    </xf>
    <xf numFmtId="0" fontId="25" fillId="0" borderId="0">
      <alignment vertical="top"/>
    </xf>
    <xf numFmtId="0" fontId="24" fillId="0" borderId="0">
      <alignment horizontal="right" vertical="top" wrapText="1"/>
    </xf>
    <xf numFmtId="0" fontId="25" fillId="0" borderId="0"/>
    <xf numFmtId="0" fontId="25" fillId="0" borderId="0"/>
    <xf numFmtId="0" fontId="25" fillId="0" borderId="0"/>
    <xf numFmtId="2" fontId="15" fillId="0" borderId="0">
      <alignment horizontal="right" vertical="top"/>
    </xf>
    <xf numFmtId="0" fontId="15" fillId="0" borderId="0">
      <alignment horizontal="right"/>
    </xf>
    <xf numFmtId="0" fontId="25" fillId="0" borderId="0"/>
    <xf numFmtId="0" fontId="25" fillId="0" borderId="3" applyFill="0" applyProtection="0">
      <alignment horizontal="center"/>
    </xf>
    <xf numFmtId="0" fontId="16" fillId="0" borderId="0">
      <alignment vertical="top"/>
    </xf>
    <xf numFmtId="0" fontId="25" fillId="0" borderId="0"/>
    <xf numFmtId="0" fontId="25" fillId="0" borderId="3">
      <alignment horizontal="center" wrapText="1"/>
    </xf>
    <xf numFmtId="0" fontId="25" fillId="0" borderId="3">
      <alignment horizontal="center"/>
    </xf>
    <xf numFmtId="0" fontId="25" fillId="0" borderId="3">
      <alignment horizontal="center" wrapText="1"/>
    </xf>
    <xf numFmtId="0" fontId="25" fillId="0" borderId="3">
      <alignment horizontal="center"/>
    </xf>
    <xf numFmtId="0" fontId="25" fillId="0" borderId="0">
      <alignment horizontal="left" vertical="top"/>
    </xf>
    <xf numFmtId="0" fontId="25" fillId="0" borderId="0"/>
    <xf numFmtId="0" fontId="16" fillId="0" borderId="0"/>
    <xf numFmtId="0" fontId="5" fillId="0" borderId="0"/>
    <xf numFmtId="164" fontId="5" fillId="0" borderId="0" applyFont="0" applyFill="0" applyBorder="0" applyAlignment="0" applyProtection="0"/>
    <xf numFmtId="0" fontId="16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7" fillId="0" borderId="0"/>
    <xf numFmtId="0" fontId="17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64" fontId="16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0" fontId="1" fillId="0" borderId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  <xf numFmtId="43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5" fillId="0" borderId="0"/>
  </cellStyleXfs>
  <cellXfs count="149">
    <xf numFmtId="0" fontId="0" fillId="0" borderId="0" xfId="0"/>
    <xf numFmtId="0" fontId="18" fillId="0" borderId="0" xfId="0" applyFont="1" applyBorder="1" applyAlignment="1">
      <alignment horizontal="center" vertical="top"/>
    </xf>
    <xf numFmtId="0" fontId="18" fillId="0" borderId="0" xfId="0" applyFont="1" applyBorder="1"/>
    <xf numFmtId="0" fontId="19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20" fillId="0" borderId="0" xfId="4" applyFont="1"/>
    <xf numFmtId="0" fontId="20" fillId="0" borderId="0" xfId="4" applyFont="1" applyAlignment="1">
      <alignment horizontal="center" vertical="center"/>
    </xf>
    <xf numFmtId="0" fontId="27" fillId="0" borderId="8" xfId="0" applyFont="1" applyBorder="1" applyAlignment="1">
      <alignment horizontal="center" vertical="top" wrapText="1"/>
    </xf>
    <xf numFmtId="0" fontId="28" fillId="5" borderId="4" xfId="0" applyFont="1" applyFill="1" applyBorder="1"/>
    <xf numFmtId="0" fontId="27" fillId="6" borderId="4" xfId="0" applyFont="1" applyFill="1" applyBorder="1" applyAlignment="1">
      <alignment horizontal="left" vertical="center" wrapText="1"/>
    </xf>
    <xf numFmtId="0" fontId="27" fillId="5" borderId="4" xfId="0" applyFont="1" applyFill="1" applyBorder="1" applyAlignment="1">
      <alignment vertical="center"/>
    </xf>
    <xf numFmtId="0" fontId="28" fillId="0" borderId="4" xfId="0" applyFont="1" applyBorder="1"/>
    <xf numFmtId="0" fontId="27" fillId="0" borderId="4" xfId="0" applyFont="1" applyBorder="1" applyAlignment="1">
      <alignment vertical="center"/>
    </xf>
    <xf numFmtId="0" fontId="29" fillId="0" borderId="0" xfId="4" applyFont="1" applyAlignment="1">
      <alignment horizontal="center" vertical="center"/>
    </xf>
    <xf numFmtId="49" fontId="29" fillId="3" borderId="1" xfId="7" applyNumberFormat="1" applyFont="1" applyFill="1" applyBorder="1" applyAlignment="1">
      <alignment horizontal="center" vertical="center" wrapText="1"/>
    </xf>
    <xf numFmtId="0" fontId="30" fillId="3" borderId="3" xfId="7" applyFont="1" applyFill="1" applyBorder="1" applyAlignment="1">
      <alignment vertical="center" wrapText="1"/>
    </xf>
    <xf numFmtId="49" fontId="29" fillId="0" borderId="1" xfId="7" applyNumberFormat="1" applyFont="1" applyBorder="1" applyAlignment="1">
      <alignment horizontal="center" vertical="center" wrapText="1"/>
    </xf>
    <xf numFmtId="2" fontId="30" fillId="0" borderId="3" xfId="7" applyNumberFormat="1" applyFont="1" applyBorder="1" applyAlignment="1">
      <alignment horizontal="left" vertical="center" wrapText="1"/>
    </xf>
    <xf numFmtId="49" fontId="31" fillId="0" borderId="3" xfId="7" applyNumberFormat="1" applyFont="1" applyBorder="1" applyAlignment="1">
      <alignment horizontal="center" vertical="center" wrapText="1"/>
    </xf>
    <xf numFmtId="2" fontId="29" fillId="0" borderId="3" xfId="7" applyNumberFormat="1" applyFont="1" applyBorder="1" applyAlignment="1">
      <alignment horizontal="left" vertical="center" wrapText="1" indent="1"/>
    </xf>
    <xf numFmtId="49" fontId="29" fillId="0" borderId="3" xfId="7" applyNumberFormat="1" applyFont="1" applyBorder="1" applyAlignment="1">
      <alignment horizontal="center" vertical="center" wrapText="1"/>
    </xf>
    <xf numFmtId="2" fontId="29" fillId="2" borderId="3" xfId="7" applyNumberFormat="1" applyFont="1" applyFill="1" applyBorder="1" applyAlignment="1">
      <alignment horizontal="left" vertical="center" wrapText="1" indent="1"/>
    </xf>
    <xf numFmtId="49" fontId="29" fillId="2" borderId="3" xfId="7" applyNumberFormat="1" applyFont="1" applyFill="1" applyBorder="1" applyAlignment="1">
      <alignment horizontal="center" vertical="center" wrapText="1"/>
    </xf>
    <xf numFmtId="2" fontId="29" fillId="0" borderId="2" xfId="7" applyNumberFormat="1" applyFont="1" applyBorder="1" applyAlignment="1">
      <alignment horizontal="left" vertical="center" wrapText="1" indent="1"/>
    </xf>
    <xf numFmtId="49" fontId="29" fillId="0" borderId="2" xfId="7" applyNumberFormat="1" applyFont="1" applyBorder="1" applyAlignment="1">
      <alignment horizontal="center" vertical="center" wrapText="1"/>
    </xf>
    <xf numFmtId="2" fontId="30" fillId="0" borderId="2" xfId="7" applyNumberFormat="1" applyFont="1" applyBorder="1" applyAlignment="1">
      <alignment horizontal="left" vertical="center" wrapText="1"/>
    </xf>
    <xf numFmtId="2" fontId="29" fillId="0" borderId="3" xfId="7" applyNumberFormat="1" applyFont="1" applyBorder="1" applyAlignment="1">
      <alignment horizontal="center" vertical="center" wrapText="1"/>
    </xf>
    <xf numFmtId="2" fontId="29" fillId="0" borderId="2" xfId="7" applyNumberFormat="1" applyFont="1" applyBorder="1" applyAlignment="1">
      <alignment horizontal="center" vertical="center" wrapText="1"/>
    </xf>
    <xf numFmtId="0" fontId="30" fillId="0" borderId="3" xfId="7" applyFont="1" applyBorder="1" applyAlignment="1">
      <alignment vertical="center" wrapText="1"/>
    </xf>
    <xf numFmtId="0" fontId="29" fillId="0" borderId="1" xfId="7" applyFont="1" applyBorder="1" applyAlignment="1">
      <alignment horizontal="left" vertical="center" wrapText="1" indent="1"/>
    </xf>
    <xf numFmtId="0" fontId="30" fillId="0" borderId="1" xfId="7" applyFont="1" applyBorder="1" applyAlignment="1">
      <alignment vertical="center" wrapText="1"/>
    </xf>
    <xf numFmtId="2" fontId="30" fillId="3" borderId="2" xfId="7" applyNumberFormat="1" applyFont="1" applyFill="1" applyBorder="1" applyAlignment="1">
      <alignment horizontal="left" vertical="center" wrapText="1"/>
    </xf>
    <xf numFmtId="49" fontId="29" fillId="3" borderId="2" xfId="7" applyNumberFormat="1" applyFont="1" applyFill="1" applyBorder="1" applyAlignment="1">
      <alignment horizontal="center" vertical="center" wrapText="1"/>
    </xf>
    <xf numFmtId="49" fontId="29" fillId="0" borderId="2" xfId="7" applyNumberFormat="1" applyFont="1" applyBorder="1" applyAlignment="1">
      <alignment horizontal="left" vertical="center" wrapText="1" indent="2"/>
    </xf>
    <xf numFmtId="49" fontId="29" fillId="0" borderId="2" xfId="7" applyNumberFormat="1" applyFont="1" applyBorder="1" applyAlignment="1">
      <alignment horizontal="left" vertical="center" wrapText="1" indent="1"/>
    </xf>
    <xf numFmtId="49" fontId="30" fillId="0" borderId="2" xfId="7" applyNumberFormat="1" applyFont="1" applyBorder="1" applyAlignment="1">
      <alignment horizontal="left" vertical="center" wrapText="1"/>
    </xf>
    <xf numFmtId="0" fontId="29" fillId="0" borderId="0" xfId="4" applyFont="1"/>
    <xf numFmtId="1" fontId="30" fillId="3" borderId="3" xfId="7" applyNumberFormat="1" applyFont="1" applyFill="1" applyBorder="1" applyAlignment="1">
      <alignment horizontal="center" vertical="center" wrapText="1"/>
    </xf>
    <xf numFmtId="1" fontId="31" fillId="0" borderId="3" xfId="7" applyNumberFormat="1" applyFont="1" applyBorder="1" applyAlignment="1">
      <alignment horizontal="center" vertical="center" wrapText="1"/>
    </xf>
    <xf numFmtId="1" fontId="29" fillId="0" borderId="3" xfId="7" applyNumberFormat="1" applyFont="1" applyBorder="1" applyAlignment="1">
      <alignment horizontal="center" vertical="center" wrapText="1"/>
    </xf>
    <xf numFmtId="49" fontId="29" fillId="0" borderId="1" xfId="7" applyNumberFormat="1" applyFont="1" applyFill="1" applyBorder="1" applyAlignment="1">
      <alignment horizontal="center" vertical="center" wrapText="1"/>
    </xf>
    <xf numFmtId="1" fontId="29" fillId="2" borderId="3" xfId="7" applyNumberFormat="1" applyFont="1" applyFill="1" applyBorder="1" applyAlignment="1">
      <alignment horizontal="center" vertical="center" wrapText="1"/>
    </xf>
    <xf numFmtId="2" fontId="29" fillId="0" borderId="3" xfId="7" applyNumberFormat="1" applyFont="1" applyFill="1" applyBorder="1" applyAlignment="1">
      <alignment horizontal="left" vertical="center" wrapText="1" indent="1"/>
    </xf>
    <xf numFmtId="49" fontId="29" fillId="0" borderId="3" xfId="7" applyNumberFormat="1" applyFont="1" applyFill="1" applyBorder="1" applyAlignment="1">
      <alignment horizontal="center" vertical="center" wrapText="1"/>
    </xf>
    <xf numFmtId="1" fontId="29" fillId="0" borderId="3" xfId="7" applyNumberFormat="1" applyFont="1" applyFill="1" applyBorder="1" applyAlignment="1">
      <alignment horizontal="center" vertical="center" wrapText="1"/>
    </xf>
    <xf numFmtId="1" fontId="29" fillId="0" borderId="2" xfId="7" applyNumberFormat="1" applyFont="1" applyBorder="1" applyAlignment="1">
      <alignment horizontal="center" vertical="center" wrapText="1"/>
    </xf>
    <xf numFmtId="1" fontId="30" fillId="0" borderId="3" xfId="7" applyNumberFormat="1" applyFont="1" applyBorder="1" applyAlignment="1">
      <alignment horizontal="center" vertical="center" wrapText="1"/>
    </xf>
    <xf numFmtId="1" fontId="29" fillId="3" borderId="2" xfId="7" applyNumberFormat="1" applyFont="1" applyFill="1" applyBorder="1" applyAlignment="1">
      <alignment horizontal="center" vertical="center" wrapText="1"/>
    </xf>
    <xf numFmtId="0" fontId="29" fillId="0" borderId="0" xfId="4" applyFont="1" applyAlignment="1">
      <alignment horizontal="left" vertical="top" wrapText="1"/>
    </xf>
    <xf numFmtId="0" fontId="30" fillId="0" borderId="0" xfId="4" applyFont="1" applyAlignment="1">
      <alignment horizontal="center" vertical="center"/>
    </xf>
    <xf numFmtId="1" fontId="29" fillId="0" borderId="0" xfId="4" applyNumberFormat="1" applyFont="1" applyAlignment="1">
      <alignment horizontal="center" vertical="center" wrapText="1"/>
    </xf>
    <xf numFmtId="0" fontId="28" fillId="0" borderId="0" xfId="0" applyFont="1" applyBorder="1"/>
    <xf numFmtId="0" fontId="28" fillId="0" borderId="4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9" fillId="0" borderId="4" xfId="0" applyFont="1" applyFill="1" applyBorder="1" applyAlignment="1">
      <alignment horizontal="left" vertical="top" wrapText="1" indent="1"/>
    </xf>
    <xf numFmtId="0" fontId="27" fillId="0" borderId="6" xfId="0" applyFont="1" applyFill="1" applyBorder="1" applyAlignment="1">
      <alignment horizontal="center" vertical="top" wrapText="1"/>
    </xf>
    <xf numFmtId="0" fontId="29" fillId="0" borderId="6" xfId="0" applyFont="1" applyFill="1" applyBorder="1" applyAlignment="1">
      <alignment vertical="top" wrapText="1"/>
    </xf>
    <xf numFmtId="0" fontId="28" fillId="0" borderId="6" xfId="0" applyFont="1" applyFill="1" applyBorder="1" applyAlignment="1">
      <alignment horizontal="center" vertical="top" wrapText="1"/>
    </xf>
    <xf numFmtId="4" fontId="28" fillId="4" borderId="0" xfId="0" applyNumberFormat="1" applyFont="1" applyFill="1" applyBorder="1"/>
    <xf numFmtId="0" fontId="29" fillId="0" borderId="3" xfId="4" applyFont="1" applyBorder="1"/>
    <xf numFmtId="0" fontId="27" fillId="5" borderId="5" xfId="0" applyFont="1" applyFill="1" applyBorder="1" applyAlignment="1">
      <alignment vertical="center"/>
    </xf>
    <xf numFmtId="1" fontId="28" fillId="0" borderId="5" xfId="0" applyNumberFormat="1" applyFont="1" applyFill="1" applyBorder="1" applyAlignment="1">
      <alignment horizontal="center" vertical="center" wrapText="1"/>
    </xf>
    <xf numFmtId="1" fontId="27" fillId="5" borderId="5" xfId="0" applyNumberFormat="1" applyFont="1" applyFill="1" applyBorder="1" applyAlignment="1">
      <alignment horizontal="center" vertical="center"/>
    </xf>
    <xf numFmtId="1" fontId="27" fillId="0" borderId="5" xfId="0" applyNumberFormat="1" applyFont="1" applyBorder="1" applyAlignment="1">
      <alignment horizontal="center" vertical="center"/>
    </xf>
    <xf numFmtId="165" fontId="28" fillId="0" borderId="5" xfId="0" applyNumberFormat="1" applyFont="1" applyFill="1" applyBorder="1" applyAlignment="1">
      <alignment horizontal="center" vertical="center" wrapText="1"/>
    </xf>
    <xf numFmtId="0" fontId="28" fillId="0" borderId="3" xfId="0" applyFont="1" applyBorder="1"/>
    <xf numFmtId="0" fontId="28" fillId="0" borderId="3" xfId="0" applyFont="1" applyFill="1" applyBorder="1" applyAlignment="1">
      <alignment horizontal="center" vertical="top" wrapText="1"/>
    </xf>
    <xf numFmtId="165" fontId="28" fillId="0" borderId="7" xfId="0" applyNumberFormat="1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49" fontId="33" fillId="7" borderId="0" xfId="0" applyNumberFormat="1" applyFont="1" applyFill="1" applyAlignment="1" applyProtection="1">
      <alignment horizontal="center" vertical="center"/>
      <protection locked="0"/>
    </xf>
    <xf numFmtId="0" fontId="18" fillId="0" borderId="0" xfId="69" applyFont="1"/>
    <xf numFmtId="0" fontId="34" fillId="8" borderId="0" xfId="0" applyFont="1" applyFill="1" applyAlignment="1">
      <alignment horizontal="center" vertical="center" wrapText="1"/>
    </xf>
    <xf numFmtId="0" fontId="35" fillId="0" borderId="0" xfId="69" applyFont="1"/>
    <xf numFmtId="0" fontId="34" fillId="8" borderId="0" xfId="0" applyFont="1" applyFill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34" fillId="9" borderId="10" xfId="0" applyFont="1" applyFill="1" applyBorder="1" applyAlignment="1" applyProtection="1">
      <alignment horizontal="center" vertical="center" wrapText="1"/>
      <protection locked="0"/>
    </xf>
    <xf numFmtId="0" fontId="34" fillId="9" borderId="11" xfId="0" applyFont="1" applyFill="1" applyBorder="1" applyAlignment="1" applyProtection="1">
      <alignment horizontal="center" vertical="center" wrapText="1"/>
      <protection locked="0"/>
    </xf>
    <xf numFmtId="0" fontId="34" fillId="9" borderId="12" xfId="0" applyFont="1" applyFill="1" applyBorder="1" applyAlignment="1" applyProtection="1">
      <alignment horizontal="center" vertical="center" wrapText="1"/>
      <protection locked="0"/>
    </xf>
    <xf numFmtId="0" fontId="34" fillId="9" borderId="13" xfId="0" applyFont="1" applyFill="1" applyBorder="1" applyAlignment="1" applyProtection="1">
      <alignment horizontal="center" vertical="center" wrapText="1"/>
      <protection locked="0"/>
    </xf>
    <xf numFmtId="0" fontId="36" fillId="0" borderId="0" xfId="69" applyFont="1"/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9" fillId="0" borderId="17" xfId="4" applyFont="1" applyBorder="1" applyAlignment="1">
      <alignment horizontal="center" vertical="center"/>
    </xf>
    <xf numFmtId="0" fontId="29" fillId="0" borderId="2" xfId="4" applyFont="1" applyBorder="1" applyAlignment="1">
      <alignment horizontal="center" vertical="center" wrapText="1"/>
    </xf>
    <xf numFmtId="1" fontId="29" fillId="0" borderId="2" xfId="4" applyNumberFormat="1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2" fontId="37" fillId="0" borderId="3" xfId="4" applyNumberFormat="1" applyFont="1" applyBorder="1" applyAlignment="1">
      <alignment horizontal="center" vertical="center"/>
    </xf>
    <xf numFmtId="0" fontId="38" fillId="10" borderId="22" xfId="4" applyFont="1" applyFill="1" applyBorder="1" applyAlignment="1" applyProtection="1">
      <alignment horizontal="left" vertical="center" wrapText="1"/>
      <protection locked="0"/>
    </xf>
    <xf numFmtId="0" fontId="38" fillId="10" borderId="23" xfId="4" applyFont="1" applyFill="1" applyBorder="1" applyAlignment="1" applyProtection="1">
      <alignment horizontal="left" vertical="center" wrapText="1"/>
      <protection locked="0"/>
    </xf>
    <xf numFmtId="0" fontId="38" fillId="10" borderId="24" xfId="4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>
      <alignment horizontal="center" vertical="top" wrapText="1"/>
    </xf>
    <xf numFmtId="0" fontId="29" fillId="0" borderId="3" xfId="0" applyFont="1" applyBorder="1" applyAlignment="1">
      <alignment vertical="top" wrapText="1"/>
    </xf>
    <xf numFmtId="0" fontId="28" fillId="0" borderId="3" xfId="0" applyFont="1" applyBorder="1" applyAlignment="1">
      <alignment horizontal="center" vertical="top" wrapText="1"/>
    </xf>
    <xf numFmtId="165" fontId="28" fillId="0" borderId="3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vertical="top" wrapText="1"/>
    </xf>
    <xf numFmtId="0" fontId="28" fillId="0" borderId="2" xfId="0" applyFont="1" applyBorder="1" applyAlignment="1">
      <alignment horizontal="center" vertical="top" wrapText="1"/>
    </xf>
    <xf numFmtId="165" fontId="28" fillId="0" borderId="2" xfId="0" applyNumberFormat="1" applyFont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center" vertical="center" wrapText="1"/>
    </xf>
    <xf numFmtId="2" fontId="28" fillId="0" borderId="2" xfId="0" applyNumberFormat="1" applyFont="1" applyBorder="1" applyAlignment="1">
      <alignment horizontal="center" vertical="top" wrapText="1"/>
    </xf>
    <xf numFmtId="2" fontId="38" fillId="11" borderId="25" xfId="4" applyNumberFormat="1" applyFont="1" applyFill="1" applyBorder="1" applyAlignment="1" applyProtection="1">
      <alignment horizontal="center" vertical="center" wrapText="1"/>
      <protection locked="0"/>
    </xf>
    <xf numFmtId="2" fontId="38" fillId="11" borderId="26" xfId="4" applyNumberFormat="1" applyFont="1" applyFill="1" applyBorder="1" applyAlignment="1" applyProtection="1">
      <alignment horizontal="center" vertical="center" wrapText="1"/>
      <protection locked="0"/>
    </xf>
    <xf numFmtId="2" fontId="32" fillId="12" borderId="26" xfId="0" applyNumberFormat="1" applyFont="1" applyFill="1" applyBorder="1" applyAlignment="1">
      <alignment horizontal="center" vertical="center"/>
    </xf>
    <xf numFmtId="2" fontId="32" fillId="12" borderId="27" xfId="0" applyNumberFormat="1" applyFont="1" applyFill="1" applyBorder="1" applyAlignment="1">
      <alignment horizontal="center" vertical="center"/>
    </xf>
    <xf numFmtId="0" fontId="28" fillId="0" borderId="0" xfId="0" applyFont="1"/>
    <xf numFmtId="4" fontId="28" fillId="4" borderId="0" xfId="0" applyNumberFormat="1" applyFont="1" applyFill="1"/>
    <xf numFmtId="0" fontId="32" fillId="12" borderId="10" xfId="0" applyFont="1" applyFill="1" applyBorder="1" applyAlignment="1">
      <alignment horizontal="center" vertical="center"/>
    </xf>
    <xf numFmtId="0" fontId="39" fillId="13" borderId="22" xfId="4" applyFont="1" applyFill="1" applyBorder="1" applyAlignment="1" applyProtection="1">
      <alignment horizontal="center" vertical="center" wrapText="1"/>
      <protection locked="0"/>
    </xf>
    <xf numFmtId="0" fontId="39" fillId="13" borderId="23" xfId="4" applyFont="1" applyFill="1" applyBorder="1" applyAlignment="1" applyProtection="1">
      <alignment horizontal="center" vertical="center" wrapText="1"/>
      <protection locked="0"/>
    </xf>
    <xf numFmtId="49" fontId="40" fillId="0" borderId="14" xfId="172" applyNumberFormat="1" applyFont="1" applyBorder="1" applyAlignment="1" applyProtection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0" fillId="0" borderId="15" xfId="173" applyFont="1" applyBorder="1" applyAlignment="1" applyProtection="1">
      <alignment horizontal="center" vertical="center" wrapText="1"/>
      <protection locked="0"/>
    </xf>
    <xf numFmtId="49" fontId="40" fillId="0" borderId="28" xfId="172" applyNumberFormat="1" applyFont="1" applyBorder="1" applyAlignment="1" applyProtection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40" fillId="0" borderId="3" xfId="173" applyFont="1" applyBorder="1" applyAlignment="1" applyProtection="1">
      <alignment horizontal="center" vertical="center" wrapText="1"/>
      <protection locked="0"/>
    </xf>
    <xf numFmtId="49" fontId="40" fillId="0" borderId="19" xfId="172" applyNumberFormat="1" applyFont="1" applyBorder="1" applyAlignment="1" applyProtection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0" fillId="0" borderId="20" xfId="173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/>
    </xf>
    <xf numFmtId="166" fontId="28" fillId="0" borderId="3" xfId="0" applyNumberFormat="1" applyFont="1" applyBorder="1" applyAlignment="1">
      <alignment horizontal="center" vertical="center" wrapText="1"/>
    </xf>
    <xf numFmtId="0" fontId="36" fillId="0" borderId="0" xfId="69" applyFont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8" fillId="0" borderId="0" xfId="69" applyFont="1" applyAlignment="1">
      <alignment horizontal="center" vertical="top" wrapText="1"/>
    </xf>
    <xf numFmtId="2" fontId="42" fillId="0" borderId="3" xfId="0" applyNumberFormat="1" applyFont="1" applyFill="1" applyBorder="1" applyAlignment="1">
      <alignment horizontal="center" vertical="center" wrapText="1"/>
    </xf>
    <xf numFmtId="2" fontId="43" fillId="5" borderId="4" xfId="0" applyNumberFormat="1" applyFont="1" applyFill="1" applyBorder="1" applyAlignment="1">
      <alignment horizontal="center" vertical="center"/>
    </xf>
    <xf numFmtId="2" fontId="43" fillId="5" borderId="5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</cellXfs>
  <cellStyles count="174">
    <cellStyle name="Акт" xfId="41" xr:uid="{00000000-0005-0000-0000-000000000000}"/>
    <cellStyle name="АктМТСН" xfId="42" xr:uid="{00000000-0005-0000-0000-000001000000}"/>
    <cellStyle name="ВедРесурсов" xfId="43" xr:uid="{00000000-0005-0000-0000-000002000000}"/>
    <cellStyle name="ВедРесурсовАкт" xfId="44" xr:uid="{00000000-0005-0000-0000-000003000000}"/>
    <cellStyle name="Итоги" xfId="45" xr:uid="{00000000-0005-0000-0000-000004000000}"/>
    <cellStyle name="ИтогоАктБазЦ" xfId="46" xr:uid="{00000000-0005-0000-0000-000005000000}"/>
    <cellStyle name="ИтогоАктТекЦ" xfId="47" xr:uid="{00000000-0005-0000-0000-000006000000}"/>
    <cellStyle name="ИтогоБазЦ" xfId="48" xr:uid="{00000000-0005-0000-0000-000007000000}"/>
    <cellStyle name="ИтогоБИМ" xfId="49" xr:uid="{00000000-0005-0000-0000-000008000000}"/>
    <cellStyle name="ИтогоРесМет" xfId="50" xr:uid="{00000000-0005-0000-0000-000009000000}"/>
    <cellStyle name="ИтогоТекЦ" xfId="51" xr:uid="{00000000-0005-0000-0000-00000A000000}"/>
    <cellStyle name="ЛокСмета" xfId="52" xr:uid="{00000000-0005-0000-0000-00000B000000}"/>
    <cellStyle name="ЛокСмМТСН" xfId="53" xr:uid="{00000000-0005-0000-0000-00000C000000}"/>
    <cellStyle name="Обычный" xfId="0" builtinId="0"/>
    <cellStyle name="Обычный 2" xfId="4" xr:uid="{00000000-0005-0000-0000-00000E000000}"/>
    <cellStyle name="Обычный 2 2" xfId="13" xr:uid="{00000000-0005-0000-0000-00000F000000}"/>
    <cellStyle name="Обычный 2 2 2" xfId="64" xr:uid="{00000000-0005-0000-0000-000010000000}"/>
    <cellStyle name="Обычный 2 2 3" xfId="123" xr:uid="{00000000-0005-0000-0000-000011000000}"/>
    <cellStyle name="Обычный 2 3" xfId="70" xr:uid="{00000000-0005-0000-0000-000012000000}"/>
    <cellStyle name="Обычный 3" xfId="2" xr:uid="{00000000-0005-0000-0000-000013000000}"/>
    <cellStyle name="Обычный 4" xfId="61" xr:uid="{00000000-0005-0000-0000-000014000000}"/>
    <cellStyle name="Обычный 5" xfId="1" xr:uid="{00000000-0005-0000-0000-000015000000}"/>
    <cellStyle name="Обычный 5 2" xfId="10" xr:uid="{00000000-0005-0000-0000-000016000000}"/>
    <cellStyle name="Обычный 5 2 2" xfId="24" xr:uid="{00000000-0005-0000-0000-000017000000}"/>
    <cellStyle name="Обычный 5 2 2 2" xfId="157" xr:uid="{00000000-0005-0000-0000-000018000000}"/>
    <cellStyle name="Обычный 5 2 3" xfId="62" xr:uid="{00000000-0005-0000-0000-000019000000}"/>
    <cellStyle name="Обычный 5 2 3 2" xfId="142" xr:uid="{00000000-0005-0000-0000-00001A000000}"/>
    <cellStyle name="Обычный 5 2 4" xfId="127" xr:uid="{00000000-0005-0000-0000-00001B000000}"/>
    <cellStyle name="Обычный 5 2 5" xfId="112" xr:uid="{00000000-0005-0000-0000-00001C000000}"/>
    <cellStyle name="Обычный 5 2 6" xfId="90" xr:uid="{00000000-0005-0000-0000-00001D000000}"/>
    <cellStyle name="Обычный 5 3" xfId="12" xr:uid="{00000000-0005-0000-0000-00001E000000}"/>
    <cellStyle name="Обычный 5 3 2" xfId="26" xr:uid="{00000000-0005-0000-0000-00001F000000}"/>
    <cellStyle name="Обычный 5 3 2 2" xfId="152" xr:uid="{00000000-0005-0000-0000-000020000000}"/>
    <cellStyle name="Обычный 5 3 3" xfId="36" xr:uid="{00000000-0005-0000-0000-000021000000}"/>
    <cellStyle name="Обычный 5 3 3 2" xfId="140" xr:uid="{00000000-0005-0000-0000-000022000000}"/>
    <cellStyle name="Обычный 5 3 4" xfId="125" xr:uid="{00000000-0005-0000-0000-000023000000}"/>
    <cellStyle name="Обычный 5 3 5" xfId="85" xr:uid="{00000000-0005-0000-0000-000024000000}"/>
    <cellStyle name="Обычный 5 4" xfId="18" xr:uid="{00000000-0005-0000-0000-000025000000}"/>
    <cellStyle name="Обычный 5 4 2" xfId="147" xr:uid="{00000000-0005-0000-0000-000026000000}"/>
    <cellStyle name="Обычный 5 5" xfId="31" xr:uid="{00000000-0005-0000-0000-000027000000}"/>
    <cellStyle name="Обычный 5 5 2" xfId="132" xr:uid="{00000000-0005-0000-0000-000028000000}"/>
    <cellStyle name="Обычный 5 5 3" xfId="106" xr:uid="{00000000-0005-0000-0000-000029000000}"/>
    <cellStyle name="Обычный 5 6" xfId="116" xr:uid="{00000000-0005-0000-0000-00002A000000}"/>
    <cellStyle name="Обычный 5 7" xfId="107" xr:uid="{00000000-0005-0000-0000-00002B000000}"/>
    <cellStyle name="Обычный 5 8" xfId="80" xr:uid="{00000000-0005-0000-0000-00002C000000}"/>
    <cellStyle name="Обычный 6" xfId="7" xr:uid="{00000000-0005-0000-0000-00002D000000}"/>
    <cellStyle name="Обычный 7" xfId="69" xr:uid="{00000000-0005-0000-0000-00002E000000}"/>
    <cellStyle name="Обычный 8" xfId="78" xr:uid="{00000000-0005-0000-0000-00002F000000}"/>
    <cellStyle name="Обычный 8 2" xfId="77" xr:uid="{00000000-0005-0000-0000-000030000000}"/>
    <cellStyle name="Обычный 8 2 2" xfId="101" xr:uid="{00000000-0005-0000-0000-000031000000}"/>
    <cellStyle name="Обычный 8 3" xfId="167" xr:uid="{00000000-0005-0000-0000-000032000000}"/>
    <cellStyle name="Обычный 8 4" xfId="99" xr:uid="{00000000-0005-0000-0000-000033000000}"/>
    <cellStyle name="Обычный_Лист1" xfId="173" xr:uid="{EB107864-615E-4172-88EC-2D5FDD564946}"/>
    <cellStyle name="Параметр" xfId="54" xr:uid="{00000000-0005-0000-0000-000034000000}"/>
    <cellStyle name="ПеременныеСметы" xfId="55" xr:uid="{00000000-0005-0000-0000-000035000000}"/>
    <cellStyle name="Процентный 2" xfId="5" xr:uid="{00000000-0005-0000-0000-000036000000}"/>
    <cellStyle name="Процентный 2 2" xfId="20" xr:uid="{00000000-0005-0000-0000-000037000000}"/>
    <cellStyle name="Процентный 2 2 2" xfId="65" xr:uid="{00000000-0005-0000-0000-000038000000}"/>
    <cellStyle name="Процентный 2 2 2 2" xfId="159" xr:uid="{00000000-0005-0000-0000-000039000000}"/>
    <cellStyle name="Процентный 2 2 3" xfId="144" xr:uid="{00000000-0005-0000-0000-00003A000000}"/>
    <cellStyle name="Процентный 2 2 4" xfId="129" xr:uid="{00000000-0005-0000-0000-00003B000000}"/>
    <cellStyle name="Процентный 2 2 5" xfId="114" xr:uid="{00000000-0005-0000-0000-00003C000000}"/>
    <cellStyle name="Процентный 2 2 6" xfId="92" xr:uid="{00000000-0005-0000-0000-00003D000000}"/>
    <cellStyle name="Процентный 2 3" xfId="38" xr:uid="{00000000-0005-0000-0000-00003E000000}"/>
    <cellStyle name="Процентный 2 3 2" xfId="154" xr:uid="{00000000-0005-0000-0000-00003F000000}"/>
    <cellStyle name="Процентный 2 3 3" xfId="87" xr:uid="{00000000-0005-0000-0000-000040000000}"/>
    <cellStyle name="Процентный 2 4" xfId="33" xr:uid="{00000000-0005-0000-0000-000041000000}"/>
    <cellStyle name="Процентный 2 4 2" xfId="149" xr:uid="{00000000-0005-0000-0000-000042000000}"/>
    <cellStyle name="Процентный 2 5" xfId="134" xr:uid="{00000000-0005-0000-0000-000043000000}"/>
    <cellStyle name="Процентный 2 6" xfId="118" xr:uid="{00000000-0005-0000-0000-000044000000}"/>
    <cellStyle name="Процентный 2 7" xfId="109" xr:uid="{00000000-0005-0000-0000-000045000000}"/>
    <cellStyle name="Процентный 2 8" xfId="82" xr:uid="{00000000-0005-0000-0000-000046000000}"/>
    <cellStyle name="РесСмета" xfId="56" xr:uid="{00000000-0005-0000-0000-000047000000}"/>
    <cellStyle name="СводкаСтоимРаб" xfId="57" xr:uid="{00000000-0005-0000-0000-000048000000}"/>
    <cellStyle name="Титул" xfId="58" xr:uid="{00000000-0005-0000-0000-000049000000}"/>
    <cellStyle name="Финансовый" xfId="172" builtinId="3"/>
    <cellStyle name="Финансовый 2" xfId="3" xr:uid="{00000000-0005-0000-0000-00004A000000}"/>
    <cellStyle name="Финансовый 2 10" xfId="81" xr:uid="{00000000-0005-0000-0000-00004B000000}"/>
    <cellStyle name="Финансовый 2 2" xfId="6" xr:uid="{00000000-0005-0000-0000-00004C000000}"/>
    <cellStyle name="Финансовый 2 2 2" xfId="21" xr:uid="{00000000-0005-0000-0000-00004D000000}"/>
    <cellStyle name="Финансовый 2 2 2 2" xfId="66" xr:uid="{00000000-0005-0000-0000-00004E000000}"/>
    <cellStyle name="Финансовый 2 2 2 2 2" xfId="160" xr:uid="{00000000-0005-0000-0000-00004F000000}"/>
    <cellStyle name="Финансовый 2 2 2 3" xfId="146" xr:uid="{00000000-0005-0000-0000-000050000000}"/>
    <cellStyle name="Финансовый 2 2 2 4" xfId="131" xr:uid="{00000000-0005-0000-0000-000051000000}"/>
    <cellStyle name="Финансовый 2 2 2 5" xfId="115" xr:uid="{00000000-0005-0000-0000-000052000000}"/>
    <cellStyle name="Финансовый 2 2 2 6" xfId="93" xr:uid="{00000000-0005-0000-0000-000053000000}"/>
    <cellStyle name="Финансовый 2 2 3" xfId="39" xr:uid="{00000000-0005-0000-0000-000054000000}"/>
    <cellStyle name="Финансовый 2 2 3 2" xfId="155" xr:uid="{00000000-0005-0000-0000-000055000000}"/>
    <cellStyle name="Финансовый 2 2 3 3" xfId="145" xr:uid="{00000000-0005-0000-0000-000056000000}"/>
    <cellStyle name="Финансовый 2 2 3 4" xfId="130" xr:uid="{00000000-0005-0000-0000-000057000000}"/>
    <cellStyle name="Финансовый 2 2 3 5" xfId="88" xr:uid="{00000000-0005-0000-0000-000058000000}"/>
    <cellStyle name="Финансовый 2 2 4" xfId="34" xr:uid="{00000000-0005-0000-0000-000059000000}"/>
    <cellStyle name="Финансовый 2 2 4 2" xfId="75" xr:uid="{00000000-0005-0000-0000-00005A000000}"/>
    <cellStyle name="Финансовый 2 2 4 2 2" xfId="166" xr:uid="{00000000-0005-0000-0000-00005B000000}"/>
    <cellStyle name="Финансовый 2 2 4 2 3" xfId="103" xr:uid="{00000000-0005-0000-0000-00005C000000}"/>
    <cellStyle name="Финансовый 2 2 4 3" xfId="150" xr:uid="{00000000-0005-0000-0000-00005D000000}"/>
    <cellStyle name="Финансовый 2 2 5" xfId="136" xr:uid="{00000000-0005-0000-0000-00005E000000}"/>
    <cellStyle name="Финансовый 2 2 6" xfId="120" xr:uid="{00000000-0005-0000-0000-00005F000000}"/>
    <cellStyle name="Финансовый 2 2 7" xfId="111" xr:uid="{00000000-0005-0000-0000-000060000000}"/>
    <cellStyle name="Финансовый 2 2 8" xfId="83" xr:uid="{00000000-0005-0000-0000-000061000000}"/>
    <cellStyle name="Финансовый 2 3" xfId="8" xr:uid="{00000000-0005-0000-0000-000062000000}"/>
    <cellStyle name="Финансовый 2 3 10" xfId="84" xr:uid="{00000000-0005-0000-0000-000063000000}"/>
    <cellStyle name="Финансовый 2 3 2" xfId="9" xr:uid="{00000000-0005-0000-0000-000064000000}"/>
    <cellStyle name="Финансовый 2 3 2 2" xfId="23" xr:uid="{00000000-0005-0000-0000-000065000000}"/>
    <cellStyle name="Финансовый 2 3 2 2 2" xfId="73" xr:uid="{00000000-0005-0000-0000-000066000000}"/>
    <cellStyle name="Финансовый 2 3 2 2 2 2" xfId="165" xr:uid="{00000000-0005-0000-0000-000067000000}"/>
    <cellStyle name="Финансовый 2 3 2 2 2 3" xfId="104" xr:uid="{00000000-0005-0000-0000-000068000000}"/>
    <cellStyle name="Финансовый 2 3 2 2 3" xfId="139" xr:uid="{00000000-0005-0000-0000-000069000000}"/>
    <cellStyle name="Финансовый 2 3 2 2 4" xfId="124" xr:uid="{00000000-0005-0000-0000-00006A000000}"/>
    <cellStyle name="Финансовый 2 3 2 2 5" xfId="98" xr:uid="{00000000-0005-0000-0000-00006B000000}"/>
    <cellStyle name="Финансовый 2 3 2 3" xfId="67" xr:uid="{00000000-0005-0000-0000-00006C000000}"/>
    <cellStyle name="Финансовый 2 3 2 3 2" xfId="161" xr:uid="{00000000-0005-0000-0000-00006D000000}"/>
    <cellStyle name="Финансовый 2 3 2 4" xfId="138" xr:uid="{00000000-0005-0000-0000-00006E000000}"/>
    <cellStyle name="Финансовый 2 3 2 5" xfId="122" xr:uid="{00000000-0005-0000-0000-00006F000000}"/>
    <cellStyle name="Финансовый 2 3 2 6" xfId="94" xr:uid="{00000000-0005-0000-0000-000070000000}"/>
    <cellStyle name="Финансовый 2 3 3" xfId="16" xr:uid="{00000000-0005-0000-0000-000071000000}"/>
    <cellStyle name="Финансовый 2 3 3 2" xfId="15" xr:uid="{00000000-0005-0000-0000-000072000000}"/>
    <cellStyle name="Финансовый 2 3 3 2 2" xfId="28" xr:uid="{00000000-0005-0000-0000-000073000000}"/>
    <cellStyle name="Финансовый 2 3 3 2 2 2" xfId="163" xr:uid="{00000000-0005-0000-0000-000074000000}"/>
    <cellStyle name="Финансовый 2 3 3 2 3" xfId="71" xr:uid="{00000000-0005-0000-0000-000075000000}"/>
    <cellStyle name="Финансовый 2 3 3 2 4" xfId="96" xr:uid="{00000000-0005-0000-0000-000076000000}"/>
    <cellStyle name="Финансовый 2 3 3 2 5" xfId="126" xr:uid="{00000000-0005-0000-0000-000077000000}"/>
    <cellStyle name="Финансовый 2 3 3 2 5 2" xfId="141" xr:uid="{00000000-0005-0000-0000-000078000000}"/>
    <cellStyle name="Финансовый 2 3 3 3" xfId="29" xr:uid="{00000000-0005-0000-0000-000079000000}"/>
    <cellStyle name="Финансовый 2 3 3 3 2" xfId="162" xr:uid="{00000000-0005-0000-0000-00007A000000}"/>
    <cellStyle name="Финансовый 2 3 3 4" xfId="68" xr:uid="{00000000-0005-0000-0000-00007B000000}"/>
    <cellStyle name="Финансовый 2 3 3 5" xfId="95" xr:uid="{00000000-0005-0000-0000-00007C000000}"/>
    <cellStyle name="Финансовый 2 3 4" xfId="22" xr:uid="{00000000-0005-0000-0000-00007D000000}"/>
    <cellStyle name="Финансовый 2 3 4 2" xfId="40" xr:uid="{00000000-0005-0000-0000-00007E000000}"/>
    <cellStyle name="Финансовый 2 3 4 2 2" xfId="156" xr:uid="{00000000-0005-0000-0000-00007F000000}"/>
    <cellStyle name="Финансовый 2 3 4 3" xfId="89" xr:uid="{00000000-0005-0000-0000-000080000000}"/>
    <cellStyle name="Финансовый 2 3 5" xfId="72" xr:uid="{00000000-0005-0000-0000-000081000000}"/>
    <cellStyle name="Финансовый 2 3 5 2" xfId="164" xr:uid="{00000000-0005-0000-0000-000082000000}"/>
    <cellStyle name="Финансовый 2 3 5 3" xfId="97" xr:uid="{00000000-0005-0000-0000-000083000000}"/>
    <cellStyle name="Финансовый 2 3 6" xfId="35" xr:uid="{00000000-0005-0000-0000-000084000000}"/>
    <cellStyle name="Финансовый 2 3 6 2" xfId="151" xr:uid="{00000000-0005-0000-0000-000085000000}"/>
    <cellStyle name="Финансовый 2 3 7" xfId="137" xr:uid="{00000000-0005-0000-0000-000086000000}"/>
    <cellStyle name="Финансовый 2 3 8" xfId="121" xr:uid="{00000000-0005-0000-0000-000087000000}"/>
    <cellStyle name="Финансовый 2 3 9" xfId="113" xr:uid="{00000000-0005-0000-0000-000088000000}"/>
    <cellStyle name="Финансовый 2 4" xfId="19" xr:uid="{00000000-0005-0000-0000-000089000000}"/>
    <cellStyle name="Финансовый 2 4 2" xfId="63" xr:uid="{00000000-0005-0000-0000-00008A000000}"/>
    <cellStyle name="Финансовый 2 4 2 2" xfId="158" xr:uid="{00000000-0005-0000-0000-00008B000000}"/>
    <cellStyle name="Финансовый 2 4 3" xfId="143" xr:uid="{00000000-0005-0000-0000-00008C000000}"/>
    <cellStyle name="Финансовый 2 4 4" xfId="128" xr:uid="{00000000-0005-0000-0000-00008D000000}"/>
    <cellStyle name="Финансовый 2 4 5" xfId="91" xr:uid="{00000000-0005-0000-0000-00008E000000}"/>
    <cellStyle name="Финансовый 2 5" xfId="37" xr:uid="{00000000-0005-0000-0000-00008F000000}"/>
    <cellStyle name="Финансовый 2 5 2" xfId="168" xr:uid="{00000000-0005-0000-0000-000090000000}"/>
    <cellStyle name="Финансовый 2 5 3" xfId="153" xr:uid="{00000000-0005-0000-0000-000091000000}"/>
    <cellStyle name="Финансовый 2 5 4" xfId="86" xr:uid="{00000000-0005-0000-0000-000092000000}"/>
    <cellStyle name="Финансовый 2 6" xfId="32" xr:uid="{00000000-0005-0000-0000-000093000000}"/>
    <cellStyle name="Финансовый 2 6 2" xfId="102" xr:uid="{00000000-0005-0000-0000-000094000000}"/>
    <cellStyle name="Финансовый 2 6 2 2" xfId="171" xr:uid="{00000000-0005-0000-0000-000095000000}"/>
    <cellStyle name="Финансовый 2 6 3" xfId="148" xr:uid="{00000000-0005-0000-0000-000096000000}"/>
    <cellStyle name="Финансовый 2 6 4" xfId="100" xr:uid="{00000000-0005-0000-0000-000097000000}"/>
    <cellStyle name="Финансовый 2 7" xfId="76" xr:uid="{00000000-0005-0000-0000-000098000000}"/>
    <cellStyle name="Финансовый 2 7 2" xfId="169" xr:uid="{00000000-0005-0000-0000-000099000000}"/>
    <cellStyle name="Финансовый 2 7 3" xfId="133" xr:uid="{00000000-0005-0000-0000-00009A000000}"/>
    <cellStyle name="Финансовый 2 7 4" xfId="170" xr:uid="{00000000-0005-0000-0000-00009B000000}"/>
    <cellStyle name="Финансовый 2 7 5" xfId="105" xr:uid="{00000000-0005-0000-0000-00009C000000}"/>
    <cellStyle name="Финансовый 2 8" xfId="117" xr:uid="{00000000-0005-0000-0000-00009D000000}"/>
    <cellStyle name="Финансовый 2 9" xfId="108" xr:uid="{00000000-0005-0000-0000-00009E000000}"/>
    <cellStyle name="Финансовый 3" xfId="11" xr:uid="{00000000-0005-0000-0000-00009F000000}"/>
    <cellStyle name="Финансовый 3 2" xfId="25" xr:uid="{00000000-0005-0000-0000-0000A0000000}"/>
    <cellStyle name="Финансовый 4" xfId="14" xr:uid="{00000000-0005-0000-0000-0000A1000000}"/>
    <cellStyle name="Финансовый 4 2" xfId="27" xr:uid="{00000000-0005-0000-0000-0000A2000000}"/>
    <cellStyle name="Финансовый 5" xfId="17" xr:uid="{00000000-0005-0000-0000-0000A3000000}"/>
    <cellStyle name="Финансовый 5 2" xfId="30" xr:uid="{00000000-0005-0000-0000-0000A4000000}"/>
    <cellStyle name="Финансовый 6" xfId="74" xr:uid="{00000000-0005-0000-0000-0000A5000000}"/>
    <cellStyle name="Финансовый 7" xfId="135" xr:uid="{00000000-0005-0000-0000-0000A6000000}"/>
    <cellStyle name="Финансовый 8" xfId="119" xr:uid="{00000000-0005-0000-0000-0000A7000000}"/>
    <cellStyle name="Финансовый 9" xfId="79" xr:uid="{00000000-0005-0000-0000-0000A8000000}"/>
    <cellStyle name="Финансовый 9 2" xfId="110" xr:uid="{00000000-0005-0000-0000-0000A9000000}"/>
    <cellStyle name="Хвост" xfId="59" xr:uid="{00000000-0005-0000-0000-0000AA000000}"/>
    <cellStyle name="Экспертиза" xfId="60" xr:uid="{00000000-0005-0000-0000-0000A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3"/>
  <sheetViews>
    <sheetView zoomScale="115" zoomScaleNormal="115" workbookViewId="0">
      <selection activeCell="A197" sqref="A197:H197"/>
    </sheetView>
  </sheetViews>
  <sheetFormatPr defaultColWidth="9.140625" defaultRowHeight="12.75" outlineLevelRow="1"/>
  <cols>
    <col min="1" max="1" width="6.7109375" style="14" customWidth="1"/>
    <col min="2" max="2" width="59.5703125" style="49" customWidth="1"/>
    <col min="3" max="3" width="7.140625" style="50" bestFit="1" customWidth="1"/>
    <col min="4" max="4" width="7.42578125" style="51" bestFit="1" customWidth="1"/>
    <col min="5" max="5" width="14.5703125" style="37" customWidth="1"/>
    <col min="6" max="6" width="14" style="37" customWidth="1"/>
    <col min="7" max="7" width="14.85546875" style="37" customWidth="1"/>
    <col min="8" max="8" width="14.140625" style="6" customWidth="1"/>
    <col min="9" max="16384" width="9.140625" style="6"/>
  </cols>
  <sheetData>
    <row r="1" spans="1:8" s="77" customFormat="1" ht="15.75">
      <c r="A1" s="76" t="s">
        <v>238</v>
      </c>
      <c r="B1" s="76"/>
      <c r="C1" s="76"/>
      <c r="D1" s="76"/>
      <c r="E1" s="76"/>
      <c r="F1" s="76"/>
      <c r="G1" s="76"/>
      <c r="H1" s="76"/>
    </row>
    <row r="2" spans="1:8" s="79" customFormat="1" ht="21" customHeight="1">
      <c r="A2" s="78" t="s">
        <v>239</v>
      </c>
      <c r="B2" s="78"/>
      <c r="C2" s="78"/>
      <c r="D2" s="78"/>
      <c r="E2" s="78"/>
      <c r="F2" s="78"/>
      <c r="G2" s="78"/>
      <c r="H2" s="78"/>
    </row>
    <row r="3" spans="1:8" s="79" customFormat="1" ht="21" customHeight="1">
      <c r="A3" s="78" t="s">
        <v>240</v>
      </c>
      <c r="B3" s="78"/>
      <c r="C3" s="78"/>
      <c r="D3" s="78"/>
      <c r="E3" s="78"/>
      <c r="F3" s="78"/>
      <c r="G3" s="78"/>
      <c r="H3" s="78"/>
    </row>
    <row r="4" spans="1:8" s="79" customFormat="1" ht="72.75" customHeight="1" thickBot="1">
      <c r="A4" s="80" t="s">
        <v>241</v>
      </c>
      <c r="B4" s="80"/>
      <c r="C4" s="80"/>
      <c r="D4" s="80"/>
      <c r="E4" s="80"/>
      <c r="F4" s="80"/>
      <c r="G4" s="80"/>
      <c r="H4" s="80"/>
    </row>
    <row r="5" spans="1:8" s="86" customFormat="1" ht="38.25" customHeight="1" thickBot="1">
      <c r="A5" s="81"/>
      <c r="B5" s="81"/>
      <c r="C5" s="81"/>
      <c r="D5" s="81"/>
      <c r="E5" s="82" t="s">
        <v>242</v>
      </c>
      <c r="F5" s="83"/>
      <c r="G5" s="84" t="s">
        <v>243</v>
      </c>
      <c r="H5" s="85"/>
    </row>
    <row r="6" spans="1:8" ht="15.75">
      <c r="A6" s="87" t="s">
        <v>67</v>
      </c>
      <c r="B6" s="88"/>
      <c r="C6" s="88"/>
      <c r="D6" s="89"/>
      <c r="E6" s="90" t="s">
        <v>244</v>
      </c>
      <c r="F6" s="90"/>
      <c r="G6" s="90" t="s">
        <v>245</v>
      </c>
      <c r="H6" s="91"/>
    </row>
    <row r="7" spans="1:8" ht="37.5" customHeight="1">
      <c r="A7" s="92" t="s">
        <v>0</v>
      </c>
      <c r="B7" s="93" t="s">
        <v>1</v>
      </c>
      <c r="C7" s="93" t="s">
        <v>2</v>
      </c>
      <c r="D7" s="94" t="s">
        <v>3</v>
      </c>
      <c r="E7" s="95" t="s">
        <v>246</v>
      </c>
      <c r="F7" s="95" t="s">
        <v>247</v>
      </c>
      <c r="G7" s="95" t="s">
        <v>246</v>
      </c>
      <c r="H7" s="96" t="s">
        <v>247</v>
      </c>
    </row>
    <row r="8" spans="1:8" s="7" customFormat="1" ht="13.5" thickBot="1">
      <c r="A8" s="97">
        <v>1</v>
      </c>
      <c r="B8" s="98">
        <f t="shared" ref="B8:D8" si="0">A8+1</f>
        <v>2</v>
      </c>
      <c r="C8" s="98">
        <f t="shared" si="0"/>
        <v>3</v>
      </c>
      <c r="D8" s="98">
        <f t="shared" si="0"/>
        <v>4</v>
      </c>
      <c r="E8" s="99">
        <v>5</v>
      </c>
      <c r="F8" s="99">
        <v>6</v>
      </c>
      <c r="G8" s="99">
        <v>7</v>
      </c>
      <c r="H8" s="100">
        <v>8</v>
      </c>
    </row>
    <row r="9" spans="1:8" s="7" customFormat="1">
      <c r="A9" s="15"/>
      <c r="B9" s="16" t="s">
        <v>248</v>
      </c>
      <c r="C9" s="16"/>
      <c r="D9" s="38"/>
      <c r="E9" s="16"/>
      <c r="F9" s="38"/>
      <c r="G9" s="16"/>
      <c r="H9" s="38"/>
    </row>
    <row r="10" spans="1:8" ht="25.5">
      <c r="A10" s="17"/>
      <c r="B10" s="18" t="s">
        <v>68</v>
      </c>
      <c r="C10" s="19" t="s">
        <v>4</v>
      </c>
      <c r="D10" s="39">
        <v>1</v>
      </c>
      <c r="E10" s="64"/>
      <c r="F10" s="64"/>
      <c r="G10" s="101">
        <f>E10*D10</f>
        <v>0</v>
      </c>
      <c r="H10" s="101">
        <f>F10*D10</f>
        <v>0</v>
      </c>
    </row>
    <row r="11" spans="1:8" outlineLevel="1">
      <c r="A11" s="17"/>
      <c r="B11" s="20" t="s">
        <v>69</v>
      </c>
      <c r="C11" s="21" t="s">
        <v>4</v>
      </c>
      <c r="D11" s="40">
        <v>2</v>
      </c>
      <c r="E11" s="64"/>
      <c r="F11" s="64"/>
      <c r="G11" s="101">
        <f t="shared" ref="G11:G74" si="1">E11*D11</f>
        <v>0</v>
      </c>
      <c r="H11" s="101">
        <f t="shared" ref="H11:H74" si="2">F11*D11</f>
        <v>0</v>
      </c>
    </row>
    <row r="12" spans="1:8" ht="25.5" outlineLevel="1">
      <c r="A12" s="17"/>
      <c r="B12" s="20" t="s">
        <v>70</v>
      </c>
      <c r="C12" s="21" t="s">
        <v>4</v>
      </c>
      <c r="D12" s="40">
        <v>1</v>
      </c>
      <c r="E12" s="64"/>
      <c r="F12" s="64"/>
      <c r="G12" s="101">
        <f t="shared" si="1"/>
        <v>0</v>
      </c>
      <c r="H12" s="101">
        <f t="shared" si="2"/>
        <v>0</v>
      </c>
    </row>
    <row r="13" spans="1:8" outlineLevel="1">
      <c r="A13" s="17"/>
      <c r="B13" s="20" t="s">
        <v>71</v>
      </c>
      <c r="C13" s="21" t="s">
        <v>4</v>
      </c>
      <c r="D13" s="40">
        <v>1</v>
      </c>
      <c r="E13" s="64"/>
      <c r="F13" s="64"/>
      <c r="G13" s="101">
        <f t="shared" si="1"/>
        <v>0</v>
      </c>
      <c r="H13" s="101">
        <f t="shared" si="2"/>
        <v>0</v>
      </c>
    </row>
    <row r="14" spans="1:8" ht="25.5" outlineLevel="1">
      <c r="A14" s="17"/>
      <c r="B14" s="20" t="s">
        <v>72</v>
      </c>
      <c r="C14" s="21" t="s">
        <v>4</v>
      </c>
      <c r="D14" s="40">
        <v>1</v>
      </c>
      <c r="E14" s="64"/>
      <c r="F14" s="64"/>
      <c r="G14" s="101">
        <f t="shared" si="1"/>
        <v>0</v>
      </c>
      <c r="H14" s="101">
        <f t="shared" si="2"/>
        <v>0</v>
      </c>
    </row>
    <row r="15" spans="1:8" ht="25.5" outlineLevel="1">
      <c r="A15" s="17"/>
      <c r="B15" s="20" t="s">
        <v>73</v>
      </c>
      <c r="C15" s="21" t="s">
        <v>4</v>
      </c>
      <c r="D15" s="40">
        <v>1</v>
      </c>
      <c r="E15" s="64"/>
      <c r="F15" s="64"/>
      <c r="G15" s="101">
        <f t="shared" si="1"/>
        <v>0</v>
      </c>
      <c r="H15" s="101">
        <f t="shared" si="2"/>
        <v>0</v>
      </c>
    </row>
    <row r="16" spans="1:8" ht="25.5" outlineLevel="1">
      <c r="A16" s="17"/>
      <c r="B16" s="20" t="s">
        <v>74</v>
      </c>
      <c r="C16" s="21" t="s">
        <v>4</v>
      </c>
      <c r="D16" s="40">
        <v>1</v>
      </c>
      <c r="E16" s="64"/>
      <c r="F16" s="64"/>
      <c r="G16" s="101">
        <f t="shared" si="1"/>
        <v>0</v>
      </c>
      <c r="H16" s="101">
        <f t="shared" si="2"/>
        <v>0</v>
      </c>
    </row>
    <row r="17" spans="1:8" ht="25.5" outlineLevel="1">
      <c r="A17" s="17"/>
      <c r="B17" s="20" t="s">
        <v>75</v>
      </c>
      <c r="C17" s="21" t="s">
        <v>4</v>
      </c>
      <c r="D17" s="40">
        <v>1</v>
      </c>
      <c r="E17" s="64"/>
      <c r="F17" s="64"/>
      <c r="G17" s="101">
        <f t="shared" si="1"/>
        <v>0</v>
      </c>
      <c r="H17" s="101">
        <f t="shared" si="2"/>
        <v>0</v>
      </c>
    </row>
    <row r="18" spans="1:8" ht="25.5" outlineLevel="1">
      <c r="A18" s="17"/>
      <c r="B18" s="20" t="s">
        <v>76</v>
      </c>
      <c r="C18" s="21" t="s">
        <v>9</v>
      </c>
      <c r="D18" s="40">
        <v>3</v>
      </c>
      <c r="E18" s="64"/>
      <c r="F18" s="64"/>
      <c r="G18" s="101">
        <f t="shared" si="1"/>
        <v>0</v>
      </c>
      <c r="H18" s="101">
        <f t="shared" si="2"/>
        <v>0</v>
      </c>
    </row>
    <row r="19" spans="1:8" ht="25.5" outlineLevel="1">
      <c r="A19" s="17"/>
      <c r="B19" s="20" t="s">
        <v>77</v>
      </c>
      <c r="C19" s="21" t="s">
        <v>4</v>
      </c>
      <c r="D19" s="40">
        <v>1</v>
      </c>
      <c r="E19" s="64"/>
      <c r="F19" s="64"/>
      <c r="G19" s="101">
        <f t="shared" si="1"/>
        <v>0</v>
      </c>
      <c r="H19" s="101">
        <f t="shared" si="2"/>
        <v>0</v>
      </c>
    </row>
    <row r="20" spans="1:8" ht="25.5" outlineLevel="1">
      <c r="A20" s="17"/>
      <c r="B20" s="20" t="s">
        <v>78</v>
      </c>
      <c r="C20" s="21" t="s">
        <v>4</v>
      </c>
      <c r="D20" s="40">
        <v>1</v>
      </c>
      <c r="E20" s="64"/>
      <c r="F20" s="64"/>
      <c r="G20" s="101">
        <f t="shared" si="1"/>
        <v>0</v>
      </c>
      <c r="H20" s="101">
        <f t="shared" si="2"/>
        <v>0</v>
      </c>
    </row>
    <row r="21" spans="1:8" ht="25.5" outlineLevel="1">
      <c r="A21" s="17"/>
      <c r="B21" s="20" t="s">
        <v>79</v>
      </c>
      <c r="C21" s="21" t="s">
        <v>4</v>
      </c>
      <c r="D21" s="40">
        <v>14</v>
      </c>
      <c r="E21" s="64"/>
      <c r="F21" s="64"/>
      <c r="G21" s="101">
        <f t="shared" si="1"/>
        <v>0</v>
      </c>
      <c r="H21" s="101">
        <f t="shared" si="2"/>
        <v>0</v>
      </c>
    </row>
    <row r="22" spans="1:8" ht="25.5" outlineLevel="1">
      <c r="A22" s="41"/>
      <c r="B22" s="22" t="s">
        <v>80</v>
      </c>
      <c r="C22" s="23" t="s">
        <v>4</v>
      </c>
      <c r="D22" s="42">
        <v>8</v>
      </c>
      <c r="E22" s="64"/>
      <c r="F22" s="64"/>
      <c r="G22" s="101">
        <f t="shared" si="1"/>
        <v>0</v>
      </c>
      <c r="H22" s="101">
        <f t="shared" si="2"/>
        <v>0</v>
      </c>
    </row>
    <row r="23" spans="1:8" ht="38.25" outlineLevel="1">
      <c r="A23" s="17"/>
      <c r="B23" s="20" t="s">
        <v>81</v>
      </c>
      <c r="C23" s="21" t="s">
        <v>4</v>
      </c>
      <c r="D23" s="40">
        <v>1</v>
      </c>
      <c r="E23" s="64"/>
      <c r="F23" s="64"/>
      <c r="G23" s="101">
        <f t="shared" si="1"/>
        <v>0</v>
      </c>
      <c r="H23" s="101">
        <f t="shared" si="2"/>
        <v>0</v>
      </c>
    </row>
    <row r="24" spans="1:8" ht="25.5" outlineLevel="1">
      <c r="A24" s="41"/>
      <c r="B24" s="20" t="s">
        <v>82</v>
      </c>
      <c r="C24" s="21" t="s">
        <v>4</v>
      </c>
      <c r="D24" s="40">
        <v>3</v>
      </c>
      <c r="E24" s="64"/>
      <c r="F24" s="64"/>
      <c r="G24" s="101">
        <f t="shared" si="1"/>
        <v>0</v>
      </c>
      <c r="H24" s="101">
        <f t="shared" si="2"/>
        <v>0</v>
      </c>
    </row>
    <row r="25" spans="1:8" ht="25.5" outlineLevel="1">
      <c r="A25" s="41"/>
      <c r="B25" s="20" t="s">
        <v>83</v>
      </c>
      <c r="C25" s="21" t="s">
        <v>4</v>
      </c>
      <c r="D25" s="40">
        <v>3</v>
      </c>
      <c r="E25" s="64"/>
      <c r="F25" s="64"/>
      <c r="G25" s="101">
        <f t="shared" si="1"/>
        <v>0</v>
      </c>
      <c r="H25" s="101">
        <f t="shared" si="2"/>
        <v>0</v>
      </c>
    </row>
    <row r="26" spans="1:8" ht="25.5" outlineLevel="1">
      <c r="A26" s="41"/>
      <c r="B26" s="20" t="s">
        <v>84</v>
      </c>
      <c r="C26" s="21" t="s">
        <v>4</v>
      </c>
      <c r="D26" s="40">
        <v>158</v>
      </c>
      <c r="E26" s="64"/>
      <c r="F26" s="64"/>
      <c r="G26" s="101">
        <f t="shared" si="1"/>
        <v>0</v>
      </c>
      <c r="H26" s="101">
        <f t="shared" si="2"/>
        <v>0</v>
      </c>
    </row>
    <row r="27" spans="1:8" ht="25.5" outlineLevel="1">
      <c r="A27" s="17"/>
      <c r="B27" s="20" t="s">
        <v>85</v>
      </c>
      <c r="C27" s="21" t="s">
        <v>4</v>
      </c>
      <c r="D27" s="40">
        <v>2</v>
      </c>
      <c r="E27" s="64"/>
      <c r="F27" s="64"/>
      <c r="G27" s="101">
        <f t="shared" si="1"/>
        <v>0</v>
      </c>
      <c r="H27" s="101">
        <f t="shared" si="2"/>
        <v>0</v>
      </c>
    </row>
    <row r="28" spans="1:8" ht="25.5" outlineLevel="1">
      <c r="A28" s="41"/>
      <c r="B28" s="20" t="s">
        <v>86</v>
      </c>
      <c r="C28" s="21" t="s">
        <v>4</v>
      </c>
      <c r="D28" s="40">
        <v>2</v>
      </c>
      <c r="E28" s="64"/>
      <c r="F28" s="64"/>
      <c r="G28" s="101">
        <f t="shared" si="1"/>
        <v>0</v>
      </c>
      <c r="H28" s="101">
        <f t="shared" si="2"/>
        <v>0</v>
      </c>
    </row>
    <row r="29" spans="1:8" outlineLevel="1">
      <c r="A29" s="17"/>
      <c r="B29" s="20" t="s">
        <v>87</v>
      </c>
      <c r="C29" s="21" t="s">
        <v>4</v>
      </c>
      <c r="D29" s="40">
        <v>1</v>
      </c>
      <c r="E29" s="64"/>
      <c r="F29" s="64"/>
      <c r="G29" s="101">
        <f t="shared" si="1"/>
        <v>0</v>
      </c>
      <c r="H29" s="101">
        <f t="shared" si="2"/>
        <v>0</v>
      </c>
    </row>
    <row r="30" spans="1:8" ht="38.25" outlineLevel="1">
      <c r="A30" s="17"/>
      <c r="B30" s="18" t="s">
        <v>88</v>
      </c>
      <c r="C30" s="19" t="s">
        <v>4</v>
      </c>
      <c r="D30" s="39">
        <v>1</v>
      </c>
      <c r="E30" s="64"/>
      <c r="F30" s="64"/>
      <c r="G30" s="101">
        <f t="shared" si="1"/>
        <v>0</v>
      </c>
      <c r="H30" s="101">
        <f t="shared" si="2"/>
        <v>0</v>
      </c>
    </row>
    <row r="31" spans="1:8" ht="25.5" outlineLevel="1">
      <c r="A31" s="17"/>
      <c r="B31" s="20" t="s">
        <v>89</v>
      </c>
      <c r="C31" s="21" t="s">
        <v>4</v>
      </c>
      <c r="D31" s="40">
        <v>64</v>
      </c>
      <c r="E31" s="64"/>
      <c r="F31" s="64"/>
      <c r="G31" s="101">
        <f t="shared" si="1"/>
        <v>0</v>
      </c>
      <c r="H31" s="101">
        <f t="shared" si="2"/>
        <v>0</v>
      </c>
    </row>
    <row r="32" spans="1:8" outlineLevel="1">
      <c r="A32" s="17"/>
      <c r="B32" s="20" t="s">
        <v>90</v>
      </c>
      <c r="C32" s="21" t="s">
        <v>4</v>
      </c>
      <c r="D32" s="40">
        <v>2</v>
      </c>
      <c r="E32" s="64"/>
      <c r="F32" s="64"/>
      <c r="G32" s="101">
        <f t="shared" si="1"/>
        <v>0</v>
      </c>
      <c r="H32" s="101">
        <f t="shared" si="2"/>
        <v>0</v>
      </c>
    </row>
    <row r="33" spans="1:8" outlineLevel="1">
      <c r="A33" s="17"/>
      <c r="B33" s="20" t="s">
        <v>91</v>
      </c>
      <c r="C33" s="21" t="s">
        <v>4</v>
      </c>
      <c r="D33" s="40">
        <v>2</v>
      </c>
      <c r="E33" s="64"/>
      <c r="F33" s="64"/>
      <c r="G33" s="101">
        <f t="shared" si="1"/>
        <v>0</v>
      </c>
      <c r="H33" s="101">
        <f t="shared" si="2"/>
        <v>0</v>
      </c>
    </row>
    <row r="34" spans="1:8" outlineLevel="1">
      <c r="A34" s="17"/>
      <c r="B34" s="20" t="s">
        <v>92</v>
      </c>
      <c r="C34" s="21" t="s">
        <v>4</v>
      </c>
      <c r="D34" s="40">
        <v>66</v>
      </c>
      <c r="E34" s="64"/>
      <c r="F34" s="64"/>
      <c r="G34" s="101">
        <f t="shared" si="1"/>
        <v>0</v>
      </c>
      <c r="H34" s="101">
        <f t="shared" si="2"/>
        <v>0</v>
      </c>
    </row>
    <row r="35" spans="1:8" ht="25.5" outlineLevel="1">
      <c r="A35" s="17"/>
      <c r="B35" s="18" t="s">
        <v>93</v>
      </c>
      <c r="C35" s="21" t="s">
        <v>4</v>
      </c>
      <c r="D35" s="40">
        <v>32</v>
      </c>
      <c r="E35" s="64"/>
      <c r="F35" s="64"/>
      <c r="G35" s="101">
        <f t="shared" si="1"/>
        <v>0</v>
      </c>
      <c r="H35" s="101">
        <f t="shared" si="2"/>
        <v>0</v>
      </c>
    </row>
    <row r="36" spans="1:8" outlineLevel="1">
      <c r="A36" s="17"/>
      <c r="B36" s="20" t="s">
        <v>94</v>
      </c>
      <c r="C36" s="21" t="s">
        <v>4</v>
      </c>
      <c r="D36" s="40">
        <v>32</v>
      </c>
      <c r="E36" s="64"/>
      <c r="F36" s="64"/>
      <c r="G36" s="101">
        <f t="shared" si="1"/>
        <v>0</v>
      </c>
      <c r="H36" s="101">
        <f t="shared" si="2"/>
        <v>0</v>
      </c>
    </row>
    <row r="37" spans="1:8" ht="25.5" outlineLevel="1">
      <c r="A37" s="17"/>
      <c r="B37" s="20" t="s">
        <v>95</v>
      </c>
      <c r="C37" s="21" t="s">
        <v>6</v>
      </c>
      <c r="D37" s="40">
        <f>1760*1.02</f>
        <v>1795</v>
      </c>
      <c r="E37" s="64"/>
      <c r="F37" s="64"/>
      <c r="G37" s="101">
        <f t="shared" si="1"/>
        <v>0</v>
      </c>
      <c r="H37" s="101">
        <f t="shared" si="2"/>
        <v>0</v>
      </c>
    </row>
    <row r="38" spans="1:8" ht="25.5" outlineLevel="1">
      <c r="A38" s="17"/>
      <c r="B38" s="20" t="s">
        <v>96</v>
      </c>
      <c r="C38" s="21" t="s">
        <v>6</v>
      </c>
      <c r="D38" s="40">
        <f>2550*1.02</f>
        <v>2601</v>
      </c>
      <c r="E38" s="64"/>
      <c r="F38" s="64"/>
      <c r="G38" s="101">
        <f t="shared" si="1"/>
        <v>0</v>
      </c>
      <c r="H38" s="101">
        <f t="shared" si="2"/>
        <v>0</v>
      </c>
    </row>
    <row r="39" spans="1:8" ht="25.5" outlineLevel="1">
      <c r="A39" s="17"/>
      <c r="B39" s="20" t="s">
        <v>97</v>
      </c>
      <c r="C39" s="21" t="s">
        <v>6</v>
      </c>
      <c r="D39" s="40">
        <f>1920*1.02</f>
        <v>1958</v>
      </c>
      <c r="E39" s="64"/>
      <c r="F39" s="64"/>
      <c r="G39" s="101">
        <f t="shared" si="1"/>
        <v>0</v>
      </c>
      <c r="H39" s="101">
        <f t="shared" si="2"/>
        <v>0</v>
      </c>
    </row>
    <row r="40" spans="1:8" outlineLevel="1">
      <c r="A40" s="17"/>
      <c r="B40" s="20" t="s">
        <v>98</v>
      </c>
      <c r="C40" s="21" t="s">
        <v>6</v>
      </c>
      <c r="D40" s="40">
        <f>2550*1.02</f>
        <v>2601</v>
      </c>
      <c r="E40" s="64"/>
      <c r="F40" s="64"/>
      <c r="G40" s="101">
        <f t="shared" si="1"/>
        <v>0</v>
      </c>
      <c r="H40" s="101">
        <f t="shared" si="2"/>
        <v>0</v>
      </c>
    </row>
    <row r="41" spans="1:8" outlineLevel="1">
      <c r="A41" s="17"/>
      <c r="B41" s="20" t="s">
        <v>99</v>
      </c>
      <c r="C41" s="21" t="s">
        <v>6</v>
      </c>
      <c r="D41" s="40">
        <f>2450*1.02</f>
        <v>2499</v>
      </c>
      <c r="E41" s="64"/>
      <c r="F41" s="64"/>
      <c r="G41" s="101">
        <f t="shared" si="1"/>
        <v>0</v>
      </c>
      <c r="H41" s="101">
        <f t="shared" si="2"/>
        <v>0</v>
      </c>
    </row>
    <row r="42" spans="1:8" outlineLevel="1">
      <c r="A42" s="17"/>
      <c r="B42" s="43" t="s">
        <v>100</v>
      </c>
      <c r="C42" s="44" t="s">
        <v>4</v>
      </c>
      <c r="D42" s="45">
        <v>9800</v>
      </c>
      <c r="E42" s="64"/>
      <c r="F42" s="64"/>
      <c r="G42" s="101">
        <f t="shared" si="1"/>
        <v>0</v>
      </c>
      <c r="H42" s="101">
        <f t="shared" si="2"/>
        <v>0</v>
      </c>
    </row>
    <row r="43" spans="1:8" outlineLevel="1">
      <c r="A43" s="17"/>
      <c r="B43" s="43" t="s">
        <v>101</v>
      </c>
      <c r="C43" s="44" t="s">
        <v>6</v>
      </c>
      <c r="D43" s="45">
        <f>90*1.02</f>
        <v>92</v>
      </c>
      <c r="E43" s="64"/>
      <c r="F43" s="64"/>
      <c r="G43" s="101">
        <f t="shared" si="1"/>
        <v>0</v>
      </c>
      <c r="H43" s="101">
        <f t="shared" si="2"/>
        <v>0</v>
      </c>
    </row>
    <row r="44" spans="1:8" ht="25.5" outlineLevel="1">
      <c r="A44" s="17"/>
      <c r="B44" s="43" t="s">
        <v>102</v>
      </c>
      <c r="C44" s="44" t="s">
        <v>4</v>
      </c>
      <c r="D44" s="45">
        <v>158</v>
      </c>
      <c r="E44" s="64"/>
      <c r="F44" s="64"/>
      <c r="G44" s="101">
        <f t="shared" si="1"/>
        <v>0</v>
      </c>
      <c r="H44" s="101">
        <f t="shared" si="2"/>
        <v>0</v>
      </c>
    </row>
    <row r="45" spans="1:8" ht="25.5" outlineLevel="1">
      <c r="A45" s="17"/>
      <c r="B45" s="20" t="s">
        <v>103</v>
      </c>
      <c r="C45" s="21" t="s">
        <v>4</v>
      </c>
      <c r="D45" s="40">
        <v>158</v>
      </c>
      <c r="E45" s="64"/>
      <c r="F45" s="64"/>
      <c r="G45" s="101">
        <f t="shared" si="1"/>
        <v>0</v>
      </c>
      <c r="H45" s="101">
        <f t="shared" si="2"/>
        <v>0</v>
      </c>
    </row>
    <row r="46" spans="1:8" outlineLevel="1">
      <c r="A46" s="17"/>
      <c r="B46" s="20" t="s">
        <v>104</v>
      </c>
      <c r="C46" s="21" t="s">
        <v>9</v>
      </c>
      <c r="D46" s="40">
        <v>20</v>
      </c>
      <c r="E46" s="64"/>
      <c r="F46" s="64"/>
      <c r="G46" s="101">
        <f t="shared" si="1"/>
        <v>0</v>
      </c>
      <c r="H46" s="101">
        <f t="shared" si="2"/>
        <v>0</v>
      </c>
    </row>
    <row r="47" spans="1:8" ht="18.75" customHeight="1">
      <c r="A47" s="17"/>
      <c r="B47" s="24" t="s">
        <v>105</v>
      </c>
      <c r="C47" s="25" t="s">
        <v>6</v>
      </c>
      <c r="D47" s="46">
        <f>10*1.02</f>
        <v>10</v>
      </c>
      <c r="E47" s="64"/>
      <c r="F47" s="64"/>
      <c r="G47" s="101">
        <f t="shared" si="1"/>
        <v>0</v>
      </c>
      <c r="H47" s="101">
        <f t="shared" si="2"/>
        <v>0</v>
      </c>
    </row>
    <row r="48" spans="1:8" outlineLevel="1">
      <c r="A48" s="17"/>
      <c r="B48" s="26" t="s">
        <v>106</v>
      </c>
      <c r="C48" s="25"/>
      <c r="D48" s="46"/>
      <c r="E48" s="64"/>
      <c r="F48" s="64"/>
      <c r="G48" s="101"/>
      <c r="H48" s="101"/>
    </row>
    <row r="49" spans="1:8" outlineLevel="1">
      <c r="A49" s="17"/>
      <c r="B49" s="24" t="s">
        <v>107</v>
      </c>
      <c r="C49" s="25" t="s">
        <v>4</v>
      </c>
      <c r="D49" s="46">
        <v>2</v>
      </c>
      <c r="E49" s="64"/>
      <c r="F49" s="64"/>
      <c r="G49" s="101">
        <f t="shared" si="1"/>
        <v>0</v>
      </c>
      <c r="H49" s="101">
        <f t="shared" si="2"/>
        <v>0</v>
      </c>
    </row>
    <row r="50" spans="1:8" ht="25.5" outlineLevel="1">
      <c r="A50" s="41"/>
      <c r="B50" s="24" t="s">
        <v>108</v>
      </c>
      <c r="C50" s="25" t="s">
        <v>4</v>
      </c>
      <c r="D50" s="46">
        <v>2</v>
      </c>
      <c r="E50" s="64"/>
      <c r="F50" s="64"/>
      <c r="G50" s="101">
        <f t="shared" si="1"/>
        <v>0</v>
      </c>
      <c r="H50" s="101">
        <f t="shared" si="2"/>
        <v>0</v>
      </c>
    </row>
    <row r="51" spans="1:8" outlineLevel="1">
      <c r="A51" s="41"/>
      <c r="B51" s="24" t="s">
        <v>109</v>
      </c>
      <c r="C51" s="25" t="s">
        <v>4</v>
      </c>
      <c r="D51" s="46">
        <v>2</v>
      </c>
      <c r="E51" s="64"/>
      <c r="F51" s="64"/>
      <c r="G51" s="101">
        <f t="shared" si="1"/>
        <v>0</v>
      </c>
      <c r="H51" s="101">
        <f t="shared" si="2"/>
        <v>0</v>
      </c>
    </row>
    <row r="52" spans="1:8" outlineLevel="1">
      <c r="A52" s="41"/>
      <c r="B52" s="24" t="s">
        <v>110</v>
      </c>
      <c r="C52" s="25" t="s">
        <v>4</v>
      </c>
      <c r="D52" s="46">
        <v>4</v>
      </c>
      <c r="E52" s="64"/>
      <c r="F52" s="64"/>
      <c r="G52" s="101">
        <f t="shared" si="1"/>
        <v>0</v>
      </c>
      <c r="H52" s="101">
        <f t="shared" si="2"/>
        <v>0</v>
      </c>
    </row>
    <row r="53" spans="1:8" outlineLevel="1">
      <c r="A53" s="41"/>
      <c r="B53" s="20" t="s">
        <v>111</v>
      </c>
      <c r="C53" s="25" t="s">
        <v>4</v>
      </c>
      <c r="D53" s="40">
        <v>4</v>
      </c>
      <c r="E53" s="64"/>
      <c r="F53" s="64"/>
      <c r="G53" s="101">
        <f t="shared" si="1"/>
        <v>0</v>
      </c>
      <c r="H53" s="101">
        <f t="shared" si="2"/>
        <v>0</v>
      </c>
    </row>
    <row r="54" spans="1:8" outlineLevel="1">
      <c r="A54" s="15"/>
      <c r="B54" s="16" t="s">
        <v>249</v>
      </c>
      <c r="C54" s="16"/>
      <c r="D54" s="38"/>
      <c r="E54" s="16"/>
      <c r="F54" s="38"/>
      <c r="G54" s="16"/>
      <c r="H54" s="38"/>
    </row>
    <row r="55" spans="1:8" outlineLevel="1">
      <c r="A55" s="17"/>
      <c r="B55" s="18" t="s">
        <v>112</v>
      </c>
      <c r="C55" s="21" t="s">
        <v>5</v>
      </c>
      <c r="D55" s="40">
        <v>1</v>
      </c>
      <c r="E55" s="64"/>
      <c r="F55" s="64"/>
      <c r="G55" s="101">
        <f t="shared" si="1"/>
        <v>0</v>
      </c>
      <c r="H55" s="101">
        <f t="shared" si="2"/>
        <v>0</v>
      </c>
    </row>
    <row r="56" spans="1:8" ht="25.5" outlineLevel="1">
      <c r="A56" s="17"/>
      <c r="B56" s="20" t="s">
        <v>113</v>
      </c>
      <c r="C56" s="21" t="s">
        <v>12</v>
      </c>
      <c r="D56" s="40">
        <v>1</v>
      </c>
      <c r="E56" s="64"/>
      <c r="F56" s="64"/>
      <c r="G56" s="101">
        <f t="shared" si="1"/>
        <v>0</v>
      </c>
      <c r="H56" s="101">
        <f t="shared" si="2"/>
        <v>0</v>
      </c>
    </row>
    <row r="57" spans="1:8" outlineLevel="1">
      <c r="A57" s="17"/>
      <c r="B57" s="20" t="s">
        <v>114</v>
      </c>
      <c r="C57" s="21" t="s">
        <v>4</v>
      </c>
      <c r="D57" s="40">
        <v>1</v>
      </c>
      <c r="E57" s="64"/>
      <c r="F57" s="64"/>
      <c r="G57" s="101">
        <f t="shared" si="1"/>
        <v>0</v>
      </c>
      <c r="H57" s="101">
        <f t="shared" si="2"/>
        <v>0</v>
      </c>
    </row>
    <row r="58" spans="1:8" outlineLevel="1">
      <c r="A58" s="17"/>
      <c r="B58" s="20" t="s">
        <v>115</v>
      </c>
      <c r="C58" s="21" t="s">
        <v>4</v>
      </c>
      <c r="D58" s="40">
        <v>1</v>
      </c>
      <c r="E58" s="64"/>
      <c r="F58" s="64"/>
      <c r="G58" s="101">
        <f t="shared" si="1"/>
        <v>0</v>
      </c>
      <c r="H58" s="101">
        <f t="shared" si="2"/>
        <v>0</v>
      </c>
    </row>
    <row r="59" spans="1:8" outlineLevel="1">
      <c r="A59" s="17"/>
      <c r="B59" s="20" t="s">
        <v>116</v>
      </c>
      <c r="C59" s="21" t="s">
        <v>5</v>
      </c>
      <c r="D59" s="40">
        <v>1</v>
      </c>
      <c r="E59" s="64"/>
      <c r="F59" s="64"/>
      <c r="G59" s="101">
        <f t="shared" si="1"/>
        <v>0</v>
      </c>
      <c r="H59" s="101">
        <f t="shared" si="2"/>
        <v>0</v>
      </c>
    </row>
    <row r="60" spans="1:8" outlineLevel="1">
      <c r="A60" s="17"/>
      <c r="B60" s="20" t="s">
        <v>117</v>
      </c>
      <c r="C60" s="21" t="s">
        <v>4</v>
      </c>
      <c r="D60" s="40">
        <v>4</v>
      </c>
      <c r="E60" s="64"/>
      <c r="F60" s="64"/>
      <c r="G60" s="101">
        <f t="shared" si="1"/>
        <v>0</v>
      </c>
      <c r="H60" s="101">
        <f t="shared" si="2"/>
        <v>0</v>
      </c>
    </row>
    <row r="61" spans="1:8" outlineLevel="1">
      <c r="A61" s="17"/>
      <c r="B61" s="20" t="s">
        <v>118</v>
      </c>
      <c r="C61" s="21" t="s">
        <v>4</v>
      </c>
      <c r="D61" s="40">
        <v>1</v>
      </c>
      <c r="E61" s="64"/>
      <c r="F61" s="64"/>
      <c r="G61" s="101">
        <f t="shared" si="1"/>
        <v>0</v>
      </c>
      <c r="H61" s="101">
        <f t="shared" si="2"/>
        <v>0</v>
      </c>
    </row>
    <row r="62" spans="1:8" outlineLevel="1">
      <c r="A62" s="17"/>
      <c r="B62" s="20" t="s">
        <v>119</v>
      </c>
      <c r="C62" s="21" t="s">
        <v>4</v>
      </c>
      <c r="D62" s="40">
        <v>3</v>
      </c>
      <c r="E62" s="64"/>
      <c r="F62" s="64"/>
      <c r="G62" s="101">
        <f t="shared" si="1"/>
        <v>0</v>
      </c>
      <c r="H62" s="101">
        <f t="shared" si="2"/>
        <v>0</v>
      </c>
    </row>
    <row r="63" spans="1:8" outlineLevel="1">
      <c r="A63" s="41"/>
      <c r="B63" s="20" t="s">
        <v>120</v>
      </c>
      <c r="C63" s="21" t="s">
        <v>4</v>
      </c>
      <c r="D63" s="40">
        <v>2</v>
      </c>
      <c r="E63" s="64"/>
      <c r="F63" s="64"/>
      <c r="G63" s="101">
        <f t="shared" si="1"/>
        <v>0</v>
      </c>
      <c r="H63" s="101">
        <f t="shared" si="2"/>
        <v>0</v>
      </c>
    </row>
    <row r="64" spans="1:8" outlineLevel="1">
      <c r="A64" s="17"/>
      <c r="B64" s="20" t="s">
        <v>121</v>
      </c>
      <c r="C64" s="21" t="s">
        <v>4</v>
      </c>
      <c r="D64" s="40">
        <v>6</v>
      </c>
      <c r="E64" s="64"/>
      <c r="F64" s="64"/>
      <c r="G64" s="101">
        <f t="shared" si="1"/>
        <v>0</v>
      </c>
      <c r="H64" s="101">
        <f t="shared" si="2"/>
        <v>0</v>
      </c>
    </row>
    <row r="65" spans="1:8" outlineLevel="1">
      <c r="A65" s="17"/>
      <c r="B65" s="20" t="s">
        <v>122</v>
      </c>
      <c r="C65" s="21" t="s">
        <v>4</v>
      </c>
      <c r="D65" s="40">
        <v>4</v>
      </c>
      <c r="E65" s="64"/>
      <c r="F65" s="64"/>
      <c r="G65" s="101">
        <f t="shared" si="1"/>
        <v>0</v>
      </c>
      <c r="H65" s="101">
        <f t="shared" si="2"/>
        <v>0</v>
      </c>
    </row>
    <row r="66" spans="1:8" outlineLevel="1">
      <c r="A66" s="17"/>
      <c r="B66" s="20" t="s">
        <v>123</v>
      </c>
      <c r="C66" s="21" t="s">
        <v>4</v>
      </c>
      <c r="D66" s="40">
        <v>7</v>
      </c>
      <c r="E66" s="64"/>
      <c r="F66" s="64"/>
      <c r="G66" s="101">
        <f t="shared" si="1"/>
        <v>0</v>
      </c>
      <c r="H66" s="101">
        <f t="shared" si="2"/>
        <v>0</v>
      </c>
    </row>
    <row r="67" spans="1:8" outlineLevel="1">
      <c r="A67" s="41"/>
      <c r="B67" s="20" t="s">
        <v>124</v>
      </c>
      <c r="C67" s="21" t="s">
        <v>4</v>
      </c>
      <c r="D67" s="40">
        <v>6</v>
      </c>
      <c r="E67" s="64"/>
      <c r="F67" s="64"/>
      <c r="G67" s="101">
        <f t="shared" si="1"/>
        <v>0</v>
      </c>
      <c r="H67" s="101">
        <f t="shared" si="2"/>
        <v>0</v>
      </c>
    </row>
    <row r="68" spans="1:8" outlineLevel="1">
      <c r="A68" s="41"/>
      <c r="B68" s="20" t="s">
        <v>125</v>
      </c>
      <c r="C68" s="21" t="s">
        <v>4</v>
      </c>
      <c r="D68" s="40">
        <v>4</v>
      </c>
      <c r="E68" s="64"/>
      <c r="F68" s="64"/>
      <c r="G68" s="101">
        <f t="shared" si="1"/>
        <v>0</v>
      </c>
      <c r="H68" s="101">
        <f t="shared" si="2"/>
        <v>0</v>
      </c>
    </row>
    <row r="69" spans="1:8" outlineLevel="1">
      <c r="A69" s="41"/>
      <c r="B69" s="20" t="s">
        <v>126</v>
      </c>
      <c r="C69" s="21" t="s">
        <v>4</v>
      </c>
      <c r="D69" s="40">
        <v>5</v>
      </c>
      <c r="E69" s="64"/>
      <c r="F69" s="64"/>
      <c r="G69" s="101">
        <f t="shared" si="1"/>
        <v>0</v>
      </c>
      <c r="H69" s="101">
        <f t="shared" si="2"/>
        <v>0</v>
      </c>
    </row>
    <row r="70" spans="1:8" outlineLevel="1">
      <c r="A70" s="17"/>
      <c r="B70" s="20" t="s">
        <v>127</v>
      </c>
      <c r="C70" s="21" t="s">
        <v>4</v>
      </c>
      <c r="D70" s="40">
        <v>6</v>
      </c>
      <c r="E70" s="64"/>
      <c r="F70" s="64"/>
      <c r="G70" s="101">
        <f t="shared" si="1"/>
        <v>0</v>
      </c>
      <c r="H70" s="101">
        <f t="shared" si="2"/>
        <v>0</v>
      </c>
    </row>
    <row r="71" spans="1:8" outlineLevel="1">
      <c r="A71" s="17"/>
      <c r="B71" s="20" t="s">
        <v>128</v>
      </c>
      <c r="C71" s="21" t="s">
        <v>4</v>
      </c>
      <c r="D71" s="40">
        <v>20</v>
      </c>
      <c r="E71" s="64"/>
      <c r="F71" s="64"/>
      <c r="G71" s="101">
        <f t="shared" si="1"/>
        <v>0</v>
      </c>
      <c r="H71" s="101">
        <f t="shared" si="2"/>
        <v>0</v>
      </c>
    </row>
    <row r="72" spans="1:8" outlineLevel="1">
      <c r="A72" s="17"/>
      <c r="B72" s="20" t="s">
        <v>129</v>
      </c>
      <c r="C72" s="21" t="s">
        <v>4</v>
      </c>
      <c r="D72" s="40">
        <v>216</v>
      </c>
      <c r="E72" s="64"/>
      <c r="F72" s="64"/>
      <c r="G72" s="101">
        <f t="shared" si="1"/>
        <v>0</v>
      </c>
      <c r="H72" s="101">
        <f t="shared" si="2"/>
        <v>0</v>
      </c>
    </row>
    <row r="73" spans="1:8" outlineLevel="1">
      <c r="A73" s="17"/>
      <c r="B73" s="18" t="s">
        <v>130</v>
      </c>
      <c r="C73" s="21" t="s">
        <v>4</v>
      </c>
      <c r="D73" s="40">
        <v>1</v>
      </c>
      <c r="E73" s="64"/>
      <c r="F73" s="64"/>
      <c r="G73" s="101">
        <f t="shared" si="1"/>
        <v>0</v>
      </c>
      <c r="H73" s="101">
        <f t="shared" si="2"/>
        <v>0</v>
      </c>
    </row>
    <row r="74" spans="1:8" outlineLevel="1">
      <c r="A74" s="17"/>
      <c r="B74" s="20" t="s">
        <v>131</v>
      </c>
      <c r="C74" s="21" t="s">
        <v>4</v>
      </c>
      <c r="D74" s="40">
        <v>2</v>
      </c>
      <c r="E74" s="64"/>
      <c r="F74" s="64"/>
      <c r="G74" s="101">
        <f t="shared" si="1"/>
        <v>0</v>
      </c>
      <c r="H74" s="101">
        <f t="shared" si="2"/>
        <v>0</v>
      </c>
    </row>
    <row r="75" spans="1:8" outlineLevel="1">
      <c r="A75" s="17"/>
      <c r="B75" s="20" t="s">
        <v>132</v>
      </c>
      <c r="C75" s="21" t="s">
        <v>4</v>
      </c>
      <c r="D75" s="40">
        <v>1</v>
      </c>
      <c r="E75" s="64"/>
      <c r="F75" s="64"/>
      <c r="G75" s="101">
        <f t="shared" ref="G75:G138" si="3">E75*D75</f>
        <v>0</v>
      </c>
      <c r="H75" s="101">
        <f t="shared" ref="H75:H138" si="4">F75*D75</f>
        <v>0</v>
      </c>
    </row>
    <row r="76" spans="1:8" outlineLevel="1">
      <c r="A76" s="17"/>
      <c r="B76" s="20" t="s">
        <v>10</v>
      </c>
      <c r="C76" s="21" t="s">
        <v>6</v>
      </c>
      <c r="D76" s="40">
        <f>3000*1.02</f>
        <v>3060</v>
      </c>
      <c r="E76" s="64"/>
      <c r="F76" s="64"/>
      <c r="G76" s="101">
        <f t="shared" si="3"/>
        <v>0</v>
      </c>
      <c r="H76" s="101">
        <f t="shared" si="4"/>
        <v>0</v>
      </c>
    </row>
    <row r="77" spans="1:8" outlineLevel="1">
      <c r="A77" s="17"/>
      <c r="B77" s="20" t="s">
        <v>133</v>
      </c>
      <c r="C77" s="21" t="s">
        <v>4</v>
      </c>
      <c r="D77" s="40">
        <v>3000</v>
      </c>
      <c r="E77" s="64"/>
      <c r="F77" s="64"/>
      <c r="G77" s="101">
        <f t="shared" si="3"/>
        <v>0</v>
      </c>
      <c r="H77" s="101">
        <f t="shared" si="4"/>
        <v>0</v>
      </c>
    </row>
    <row r="78" spans="1:8" outlineLevel="1">
      <c r="A78" s="41"/>
      <c r="B78" s="20" t="s">
        <v>134</v>
      </c>
      <c r="C78" s="21" t="s">
        <v>6</v>
      </c>
      <c r="D78" s="40">
        <v>10</v>
      </c>
      <c r="E78" s="64"/>
      <c r="F78" s="64"/>
      <c r="G78" s="101">
        <f t="shared" si="3"/>
        <v>0</v>
      </c>
      <c r="H78" s="101">
        <f t="shared" si="4"/>
        <v>0</v>
      </c>
    </row>
    <row r="79" spans="1:8" outlineLevel="1">
      <c r="A79" s="17"/>
      <c r="B79" s="20" t="s">
        <v>135</v>
      </c>
      <c r="C79" s="21" t="s">
        <v>4</v>
      </c>
      <c r="D79" s="40">
        <v>3</v>
      </c>
      <c r="E79" s="64"/>
      <c r="F79" s="64"/>
      <c r="G79" s="101">
        <f t="shared" si="3"/>
        <v>0</v>
      </c>
      <c r="H79" s="101">
        <f t="shared" si="4"/>
        <v>0</v>
      </c>
    </row>
    <row r="80" spans="1:8" outlineLevel="1">
      <c r="A80" s="17"/>
      <c r="B80" s="20" t="s">
        <v>136</v>
      </c>
      <c r="C80" s="21" t="s">
        <v>4</v>
      </c>
      <c r="D80" s="40">
        <v>6</v>
      </c>
      <c r="E80" s="64"/>
      <c r="F80" s="64"/>
      <c r="G80" s="101">
        <f t="shared" si="3"/>
        <v>0</v>
      </c>
      <c r="H80" s="101">
        <f t="shared" si="4"/>
        <v>0</v>
      </c>
    </row>
    <row r="81" spans="1:8" ht="18.75" customHeight="1">
      <c r="A81" s="17"/>
      <c r="B81" s="20" t="s">
        <v>137</v>
      </c>
      <c r="C81" s="21" t="s">
        <v>6</v>
      </c>
      <c r="D81" s="40">
        <f>60*1.02</f>
        <v>61</v>
      </c>
      <c r="E81" s="64"/>
      <c r="F81" s="64"/>
      <c r="G81" s="101">
        <f t="shared" si="3"/>
        <v>0</v>
      </c>
      <c r="H81" s="101">
        <f t="shared" si="4"/>
        <v>0</v>
      </c>
    </row>
    <row r="82" spans="1:8" outlineLevel="1">
      <c r="A82" s="17"/>
      <c r="B82" s="20" t="s">
        <v>138</v>
      </c>
      <c r="C82" s="21" t="s">
        <v>6</v>
      </c>
      <c r="D82" s="27">
        <v>0.5</v>
      </c>
      <c r="E82" s="64"/>
      <c r="F82" s="64"/>
      <c r="G82" s="101">
        <f t="shared" si="3"/>
        <v>0</v>
      </c>
      <c r="H82" s="101">
        <f t="shared" si="4"/>
        <v>0</v>
      </c>
    </row>
    <row r="83" spans="1:8" ht="25.5" outlineLevel="1">
      <c r="A83" s="17"/>
      <c r="B83" s="20" t="s">
        <v>139</v>
      </c>
      <c r="C83" s="21" t="s">
        <v>4</v>
      </c>
      <c r="D83" s="40">
        <v>158</v>
      </c>
      <c r="E83" s="64"/>
      <c r="F83" s="64"/>
      <c r="G83" s="101">
        <f t="shared" si="3"/>
        <v>0</v>
      </c>
      <c r="H83" s="101">
        <f t="shared" si="4"/>
        <v>0</v>
      </c>
    </row>
    <row r="84" spans="1:8" outlineLevel="1">
      <c r="A84" s="17"/>
      <c r="B84" s="20" t="s">
        <v>140</v>
      </c>
      <c r="C84" s="21" t="s">
        <v>4</v>
      </c>
      <c r="D84" s="40">
        <v>158</v>
      </c>
      <c r="E84" s="64"/>
      <c r="F84" s="64"/>
      <c r="G84" s="101">
        <f t="shared" si="3"/>
        <v>0</v>
      </c>
      <c r="H84" s="101">
        <f t="shared" si="4"/>
        <v>0</v>
      </c>
    </row>
    <row r="85" spans="1:8" outlineLevel="1">
      <c r="A85" s="17"/>
      <c r="B85" s="18" t="s">
        <v>141</v>
      </c>
      <c r="C85" s="21"/>
      <c r="D85" s="40"/>
      <c r="E85" s="64"/>
      <c r="F85" s="64"/>
      <c r="G85" s="101"/>
      <c r="H85" s="101"/>
    </row>
    <row r="86" spans="1:8" outlineLevel="1">
      <c r="A86" s="17"/>
      <c r="B86" s="20" t="s">
        <v>142</v>
      </c>
      <c r="C86" s="21" t="s">
        <v>6</v>
      </c>
      <c r="D86" s="27">
        <f>178.5*1.02</f>
        <v>182.07</v>
      </c>
      <c r="E86" s="64"/>
      <c r="F86" s="64"/>
      <c r="G86" s="101">
        <f t="shared" si="3"/>
        <v>0</v>
      </c>
      <c r="H86" s="101">
        <f t="shared" si="4"/>
        <v>0</v>
      </c>
    </row>
    <row r="87" spans="1:8" outlineLevel="1">
      <c r="A87" s="17"/>
      <c r="B87" s="20" t="s">
        <v>143</v>
      </c>
      <c r="C87" s="21" t="s">
        <v>6</v>
      </c>
      <c r="D87" s="27">
        <f>2817*1.02</f>
        <v>2873.34</v>
      </c>
      <c r="E87" s="64"/>
      <c r="F87" s="64"/>
      <c r="G87" s="101">
        <f t="shared" si="3"/>
        <v>0</v>
      </c>
      <c r="H87" s="101">
        <f t="shared" si="4"/>
        <v>0</v>
      </c>
    </row>
    <row r="88" spans="1:8" outlineLevel="1">
      <c r="A88" s="17"/>
      <c r="B88" s="24" t="s">
        <v>144</v>
      </c>
      <c r="C88" s="25" t="s">
        <v>6</v>
      </c>
      <c r="D88" s="28">
        <f>10*1.02</f>
        <v>10.199999999999999</v>
      </c>
      <c r="E88" s="64"/>
      <c r="F88" s="64"/>
      <c r="G88" s="101">
        <f t="shared" si="3"/>
        <v>0</v>
      </c>
      <c r="H88" s="101">
        <f t="shared" si="4"/>
        <v>0</v>
      </c>
    </row>
    <row r="89" spans="1:8" outlineLevel="1">
      <c r="A89" s="17"/>
      <c r="B89" s="16" t="s">
        <v>250</v>
      </c>
      <c r="C89" s="16"/>
      <c r="D89" s="38"/>
      <c r="E89" s="16"/>
      <c r="F89" s="38"/>
      <c r="G89" s="16"/>
      <c r="H89" s="38"/>
    </row>
    <row r="90" spans="1:8" outlineLevel="1">
      <c r="A90" s="41"/>
      <c r="B90" s="20" t="s">
        <v>145</v>
      </c>
      <c r="C90" s="21" t="s">
        <v>4</v>
      </c>
      <c r="D90" s="40">
        <v>1</v>
      </c>
      <c r="E90" s="64"/>
      <c r="F90" s="64"/>
      <c r="G90" s="101">
        <f t="shared" si="3"/>
        <v>0</v>
      </c>
      <c r="H90" s="101">
        <f t="shared" si="4"/>
        <v>0</v>
      </c>
    </row>
    <row r="91" spans="1:8" outlineLevel="1">
      <c r="A91" s="17"/>
      <c r="B91" s="20" t="s">
        <v>146</v>
      </c>
      <c r="C91" s="21" t="s">
        <v>4</v>
      </c>
      <c r="D91" s="40">
        <v>1</v>
      </c>
      <c r="E91" s="64"/>
      <c r="F91" s="64"/>
      <c r="G91" s="101">
        <f t="shared" si="3"/>
        <v>0</v>
      </c>
      <c r="H91" s="101">
        <f t="shared" si="4"/>
        <v>0</v>
      </c>
    </row>
    <row r="92" spans="1:8" outlineLevel="1">
      <c r="A92" s="17"/>
      <c r="B92" s="20" t="s">
        <v>147</v>
      </c>
      <c r="C92" s="21" t="s">
        <v>4</v>
      </c>
      <c r="D92" s="40">
        <v>47</v>
      </c>
      <c r="E92" s="64"/>
      <c r="F92" s="64"/>
      <c r="G92" s="101">
        <f t="shared" si="3"/>
        <v>0</v>
      </c>
      <c r="H92" s="101">
        <f t="shared" si="4"/>
        <v>0</v>
      </c>
    </row>
    <row r="93" spans="1:8" outlineLevel="1">
      <c r="A93" s="17"/>
      <c r="B93" s="20" t="s">
        <v>148</v>
      </c>
      <c r="C93" s="21" t="s">
        <v>4</v>
      </c>
      <c r="D93" s="40">
        <v>158</v>
      </c>
      <c r="E93" s="64"/>
      <c r="F93" s="64"/>
      <c r="G93" s="101">
        <f t="shared" si="3"/>
        <v>0</v>
      </c>
      <c r="H93" s="101">
        <f t="shared" si="4"/>
        <v>0</v>
      </c>
    </row>
    <row r="94" spans="1:8" outlineLevel="1">
      <c r="A94" s="41"/>
      <c r="B94" s="20" t="s">
        <v>149</v>
      </c>
      <c r="C94" s="21" t="s">
        <v>4</v>
      </c>
      <c r="D94" s="40">
        <v>2</v>
      </c>
      <c r="E94" s="64"/>
      <c r="F94" s="64"/>
      <c r="G94" s="101">
        <f t="shared" si="3"/>
        <v>0</v>
      </c>
      <c r="H94" s="101">
        <f t="shared" si="4"/>
        <v>0</v>
      </c>
    </row>
    <row r="95" spans="1:8" outlineLevel="1">
      <c r="A95" s="17"/>
      <c r="B95" s="20" t="s">
        <v>150</v>
      </c>
      <c r="C95" s="21" t="s">
        <v>4</v>
      </c>
      <c r="D95" s="40">
        <v>33</v>
      </c>
      <c r="E95" s="64"/>
      <c r="F95" s="64"/>
      <c r="G95" s="101">
        <f t="shared" si="3"/>
        <v>0</v>
      </c>
      <c r="H95" s="101">
        <f t="shared" si="4"/>
        <v>0</v>
      </c>
    </row>
    <row r="96" spans="1:8">
      <c r="A96" s="17"/>
      <c r="B96" s="43" t="s">
        <v>151</v>
      </c>
      <c r="C96" s="21" t="s">
        <v>6</v>
      </c>
      <c r="D96" s="40">
        <f>3000*1.02</f>
        <v>3060</v>
      </c>
      <c r="E96" s="64"/>
      <c r="F96" s="64"/>
      <c r="G96" s="101">
        <f t="shared" si="3"/>
        <v>0</v>
      </c>
      <c r="H96" s="101">
        <f t="shared" si="4"/>
        <v>0</v>
      </c>
    </row>
    <row r="97" spans="1:8" outlineLevel="1">
      <c r="A97" s="17"/>
      <c r="B97" s="20" t="s">
        <v>133</v>
      </c>
      <c r="C97" s="21" t="s">
        <v>4</v>
      </c>
      <c r="D97" s="40">
        <v>3000</v>
      </c>
      <c r="E97" s="64"/>
      <c r="F97" s="64"/>
      <c r="G97" s="101">
        <f t="shared" si="3"/>
        <v>0</v>
      </c>
      <c r="H97" s="101">
        <f t="shared" si="4"/>
        <v>0</v>
      </c>
    </row>
    <row r="98" spans="1:8" ht="25.5" outlineLevel="1">
      <c r="A98" s="17"/>
      <c r="B98" s="20" t="s">
        <v>152</v>
      </c>
      <c r="C98" s="21" t="s">
        <v>4</v>
      </c>
      <c r="D98" s="40">
        <v>1</v>
      </c>
      <c r="E98" s="64"/>
      <c r="F98" s="64"/>
      <c r="G98" s="101">
        <f t="shared" si="3"/>
        <v>0</v>
      </c>
      <c r="H98" s="101">
        <f t="shared" si="4"/>
        <v>0</v>
      </c>
    </row>
    <row r="99" spans="1:8" ht="25.5" outlineLevel="1">
      <c r="A99" s="17"/>
      <c r="B99" s="20" t="s">
        <v>84</v>
      </c>
      <c r="C99" s="21" t="s">
        <v>4</v>
      </c>
      <c r="D99" s="40">
        <v>1</v>
      </c>
      <c r="E99" s="64"/>
      <c r="F99" s="64"/>
      <c r="G99" s="101">
        <f t="shared" si="3"/>
        <v>0</v>
      </c>
      <c r="H99" s="101">
        <f t="shared" si="4"/>
        <v>0</v>
      </c>
    </row>
    <row r="100" spans="1:8" outlineLevel="1">
      <c r="A100" s="17"/>
      <c r="B100" s="20" t="s">
        <v>153</v>
      </c>
      <c r="C100" s="21" t="s">
        <v>4</v>
      </c>
      <c r="D100" s="40">
        <v>1</v>
      </c>
      <c r="E100" s="64"/>
      <c r="F100" s="64"/>
      <c r="G100" s="101">
        <f t="shared" si="3"/>
        <v>0</v>
      </c>
      <c r="H100" s="101">
        <f t="shared" si="4"/>
        <v>0</v>
      </c>
    </row>
    <row r="101" spans="1:8" outlineLevel="1">
      <c r="A101" s="17"/>
      <c r="B101" s="18" t="s">
        <v>141</v>
      </c>
      <c r="C101" s="21"/>
      <c r="D101" s="40"/>
      <c r="E101" s="64"/>
      <c r="F101" s="64"/>
      <c r="G101" s="101"/>
      <c r="H101" s="101"/>
    </row>
    <row r="102" spans="1:8" outlineLevel="1">
      <c r="A102" s="17"/>
      <c r="B102" s="20" t="s">
        <v>154</v>
      </c>
      <c r="C102" s="21" t="s">
        <v>6</v>
      </c>
      <c r="D102" s="28">
        <f>159*1.02</f>
        <v>162.18</v>
      </c>
      <c r="E102" s="64"/>
      <c r="F102" s="64"/>
      <c r="G102" s="101">
        <f t="shared" si="3"/>
        <v>0</v>
      </c>
      <c r="H102" s="101">
        <f t="shared" si="4"/>
        <v>0</v>
      </c>
    </row>
    <row r="103" spans="1:8" outlineLevel="1">
      <c r="A103" s="17"/>
      <c r="B103" s="20" t="s">
        <v>155</v>
      </c>
      <c r="C103" s="21" t="s">
        <v>6</v>
      </c>
      <c r="D103" s="28">
        <f>2763*1.02</f>
        <v>2818.26</v>
      </c>
      <c r="E103" s="64"/>
      <c r="F103" s="64"/>
      <c r="G103" s="101">
        <f t="shared" si="3"/>
        <v>0</v>
      </c>
      <c r="H103" s="101">
        <f t="shared" si="4"/>
        <v>0</v>
      </c>
    </row>
    <row r="104" spans="1:8" ht="25.5" outlineLevel="1">
      <c r="A104" s="17"/>
      <c r="B104" s="24" t="s">
        <v>156</v>
      </c>
      <c r="C104" s="25" t="s">
        <v>6</v>
      </c>
      <c r="D104" s="28">
        <f>1695*1.02</f>
        <v>1728.9</v>
      </c>
      <c r="E104" s="64"/>
      <c r="F104" s="64"/>
      <c r="G104" s="101">
        <f t="shared" si="3"/>
        <v>0</v>
      </c>
      <c r="H104" s="101">
        <f t="shared" si="4"/>
        <v>0</v>
      </c>
    </row>
    <row r="105" spans="1:8" ht="25.5" outlineLevel="1">
      <c r="A105" s="17"/>
      <c r="B105" s="30" t="s">
        <v>157</v>
      </c>
      <c r="C105" s="21" t="s">
        <v>6</v>
      </c>
      <c r="D105" s="40">
        <v>960</v>
      </c>
      <c r="E105" s="64"/>
      <c r="F105" s="64"/>
      <c r="G105" s="101">
        <f t="shared" si="3"/>
        <v>0</v>
      </c>
      <c r="H105" s="101">
        <f t="shared" si="4"/>
        <v>0</v>
      </c>
    </row>
    <row r="106" spans="1:8" outlineLevel="1">
      <c r="A106" s="15"/>
      <c r="B106" s="16" t="s">
        <v>251</v>
      </c>
      <c r="C106" s="16"/>
      <c r="D106" s="38"/>
      <c r="E106" s="16"/>
      <c r="F106" s="38"/>
      <c r="G106" s="16"/>
      <c r="H106" s="38"/>
    </row>
    <row r="107" spans="1:8" outlineLevel="1">
      <c r="A107" s="17"/>
      <c r="B107" s="29" t="s">
        <v>158</v>
      </c>
      <c r="C107" s="29"/>
      <c r="D107" s="47"/>
      <c r="E107" s="64"/>
      <c r="F107" s="64"/>
      <c r="G107" s="101"/>
      <c r="H107" s="101"/>
    </row>
    <row r="108" spans="1:8" ht="25.5" outlineLevel="1">
      <c r="A108" s="17"/>
      <c r="B108" s="20" t="s">
        <v>159</v>
      </c>
      <c r="C108" s="21" t="s">
        <v>4</v>
      </c>
      <c r="D108" s="40">
        <v>7</v>
      </c>
      <c r="E108" s="64"/>
      <c r="F108" s="64"/>
      <c r="G108" s="101">
        <f t="shared" si="3"/>
        <v>0</v>
      </c>
      <c r="H108" s="101">
        <f t="shared" si="4"/>
        <v>0</v>
      </c>
    </row>
    <row r="109" spans="1:8" outlineLevel="1">
      <c r="A109" s="17"/>
      <c r="B109" s="20" t="s">
        <v>160</v>
      </c>
      <c r="C109" s="21" t="s">
        <v>4</v>
      </c>
      <c r="D109" s="40">
        <v>7</v>
      </c>
      <c r="E109" s="64"/>
      <c r="F109" s="64"/>
      <c r="G109" s="101">
        <f t="shared" si="3"/>
        <v>0</v>
      </c>
      <c r="H109" s="101">
        <f t="shared" si="4"/>
        <v>0</v>
      </c>
    </row>
    <row r="110" spans="1:8" outlineLevel="1">
      <c r="A110" s="17"/>
      <c r="B110" s="20" t="s">
        <v>161</v>
      </c>
      <c r="C110" s="21" t="s">
        <v>4</v>
      </c>
      <c r="D110" s="40">
        <v>1</v>
      </c>
      <c r="E110" s="64"/>
      <c r="F110" s="64"/>
      <c r="G110" s="101">
        <f t="shared" si="3"/>
        <v>0</v>
      </c>
      <c r="H110" s="101">
        <f t="shared" si="4"/>
        <v>0</v>
      </c>
    </row>
    <row r="111" spans="1:8" ht="25.5" outlineLevel="1">
      <c r="A111" s="17"/>
      <c r="B111" s="20" t="s">
        <v>162</v>
      </c>
      <c r="C111" s="21" t="s">
        <v>4</v>
      </c>
      <c r="D111" s="40">
        <v>1</v>
      </c>
      <c r="E111" s="64"/>
      <c r="F111" s="64"/>
      <c r="G111" s="101">
        <f t="shared" si="3"/>
        <v>0</v>
      </c>
      <c r="H111" s="101">
        <f t="shared" si="4"/>
        <v>0</v>
      </c>
    </row>
    <row r="112" spans="1:8" ht="25.5" outlineLevel="1">
      <c r="A112" s="17"/>
      <c r="B112" s="20" t="s">
        <v>163</v>
      </c>
      <c r="C112" s="21" t="s">
        <v>4</v>
      </c>
      <c r="D112" s="40">
        <v>2</v>
      </c>
      <c r="E112" s="64"/>
      <c r="F112" s="64"/>
      <c r="G112" s="101">
        <f t="shared" si="3"/>
        <v>0</v>
      </c>
      <c r="H112" s="101">
        <f t="shared" si="4"/>
        <v>0</v>
      </c>
    </row>
    <row r="113" spans="1:8" ht="25.5">
      <c r="A113" s="17"/>
      <c r="B113" s="20" t="s">
        <v>164</v>
      </c>
      <c r="C113" s="21" t="s">
        <v>4</v>
      </c>
      <c r="D113" s="40">
        <v>1</v>
      </c>
      <c r="E113" s="64"/>
      <c r="F113" s="64"/>
      <c r="G113" s="101">
        <f t="shared" si="3"/>
        <v>0</v>
      </c>
      <c r="H113" s="101">
        <f t="shared" si="4"/>
        <v>0</v>
      </c>
    </row>
    <row r="114" spans="1:8" outlineLevel="1">
      <c r="A114" s="17"/>
      <c r="B114" s="18" t="s">
        <v>165</v>
      </c>
      <c r="C114" s="21"/>
      <c r="D114" s="40"/>
      <c r="E114" s="64"/>
      <c r="F114" s="64"/>
      <c r="G114" s="101"/>
      <c r="H114" s="101"/>
    </row>
    <row r="115" spans="1:8" ht="38.25" outlineLevel="1">
      <c r="A115" s="17"/>
      <c r="B115" s="20" t="s">
        <v>166</v>
      </c>
      <c r="C115" s="21" t="s">
        <v>6</v>
      </c>
      <c r="D115" s="40">
        <f>405*1.02</f>
        <v>413</v>
      </c>
      <c r="E115" s="64"/>
      <c r="F115" s="64"/>
      <c r="G115" s="101">
        <f t="shared" si="3"/>
        <v>0</v>
      </c>
      <c r="H115" s="101">
        <f t="shared" si="4"/>
        <v>0</v>
      </c>
    </row>
    <row r="116" spans="1:8" outlineLevel="1">
      <c r="A116" s="17"/>
      <c r="B116" s="20" t="s">
        <v>167</v>
      </c>
      <c r="C116" s="21" t="s">
        <v>4</v>
      </c>
      <c r="D116" s="40">
        <v>1</v>
      </c>
      <c r="E116" s="64"/>
      <c r="F116" s="64"/>
      <c r="G116" s="101">
        <f t="shared" si="3"/>
        <v>0</v>
      </c>
      <c r="H116" s="101">
        <f t="shared" si="4"/>
        <v>0</v>
      </c>
    </row>
    <row r="117" spans="1:8" ht="25.5" outlineLevel="1">
      <c r="A117" s="17"/>
      <c r="B117" s="20" t="s">
        <v>168</v>
      </c>
      <c r="C117" s="21" t="s">
        <v>4</v>
      </c>
      <c r="D117" s="40">
        <v>7</v>
      </c>
      <c r="E117" s="64"/>
      <c r="F117" s="64"/>
      <c r="G117" s="101">
        <f t="shared" si="3"/>
        <v>0</v>
      </c>
      <c r="H117" s="101">
        <f t="shared" si="4"/>
        <v>0</v>
      </c>
    </row>
    <row r="118" spans="1:8" outlineLevel="1">
      <c r="A118" s="17"/>
      <c r="B118" s="20" t="s">
        <v>169</v>
      </c>
      <c r="C118" s="21" t="s">
        <v>4</v>
      </c>
      <c r="D118" s="40">
        <v>7</v>
      </c>
      <c r="E118" s="64"/>
      <c r="F118" s="64"/>
      <c r="G118" s="101">
        <f t="shared" si="3"/>
        <v>0</v>
      </c>
      <c r="H118" s="101">
        <f t="shared" si="4"/>
        <v>0</v>
      </c>
    </row>
    <row r="119" spans="1:8" ht="38.25" outlineLevel="1">
      <c r="A119" s="17"/>
      <c r="B119" s="20" t="s">
        <v>170</v>
      </c>
      <c r="C119" s="21" t="s">
        <v>6</v>
      </c>
      <c r="D119" s="40">
        <f>120*1.02</f>
        <v>122</v>
      </c>
      <c r="E119" s="64"/>
      <c r="F119" s="64"/>
      <c r="G119" s="101">
        <f t="shared" si="3"/>
        <v>0</v>
      </c>
      <c r="H119" s="101">
        <f t="shared" si="4"/>
        <v>0</v>
      </c>
    </row>
    <row r="120" spans="1:8" outlineLevel="1">
      <c r="A120" s="17"/>
      <c r="B120" s="24" t="s">
        <v>171</v>
      </c>
      <c r="C120" s="25" t="s">
        <v>4</v>
      </c>
      <c r="D120" s="46">
        <v>360</v>
      </c>
      <c r="E120" s="64"/>
      <c r="F120" s="64"/>
      <c r="G120" s="101">
        <f t="shared" si="3"/>
        <v>0</v>
      </c>
      <c r="H120" s="101">
        <f t="shared" si="4"/>
        <v>0</v>
      </c>
    </row>
    <row r="121" spans="1:8" outlineLevel="1">
      <c r="A121" s="17"/>
      <c r="B121" s="24" t="s">
        <v>172</v>
      </c>
      <c r="C121" s="25" t="s">
        <v>6</v>
      </c>
      <c r="D121" s="46">
        <f>30*1.02</f>
        <v>31</v>
      </c>
      <c r="E121" s="64"/>
      <c r="F121" s="64"/>
      <c r="G121" s="101">
        <f t="shared" si="3"/>
        <v>0</v>
      </c>
      <c r="H121" s="101">
        <f t="shared" si="4"/>
        <v>0</v>
      </c>
    </row>
    <row r="122" spans="1:8" outlineLevel="1">
      <c r="A122" s="17"/>
      <c r="B122" s="24" t="s">
        <v>173</v>
      </c>
      <c r="C122" s="25" t="s">
        <v>4</v>
      </c>
      <c r="D122" s="46">
        <v>90</v>
      </c>
      <c r="E122" s="64"/>
      <c r="F122" s="64"/>
      <c r="G122" s="101">
        <f t="shared" si="3"/>
        <v>0</v>
      </c>
      <c r="H122" s="101">
        <f t="shared" si="4"/>
        <v>0</v>
      </c>
    </row>
    <row r="123" spans="1:8" outlineLevel="1">
      <c r="A123" s="41"/>
      <c r="B123" s="24" t="s">
        <v>8</v>
      </c>
      <c r="C123" s="25" t="s">
        <v>12</v>
      </c>
      <c r="D123" s="46">
        <v>1</v>
      </c>
      <c r="E123" s="64"/>
      <c r="F123" s="64"/>
      <c r="G123" s="101">
        <f t="shared" si="3"/>
        <v>0</v>
      </c>
      <c r="H123" s="101">
        <f t="shared" si="4"/>
        <v>0</v>
      </c>
    </row>
    <row r="124" spans="1:8" outlineLevel="1">
      <c r="A124" s="15"/>
      <c r="B124" s="16" t="s">
        <v>252</v>
      </c>
      <c r="C124" s="16"/>
      <c r="D124" s="38"/>
      <c r="E124" s="16"/>
      <c r="F124" s="38"/>
      <c r="G124" s="16"/>
      <c r="H124" s="38"/>
    </row>
    <row r="125" spans="1:8" outlineLevel="1">
      <c r="A125" s="17"/>
      <c r="B125" s="18" t="s">
        <v>174</v>
      </c>
      <c r="C125" s="21"/>
      <c r="D125" s="40"/>
      <c r="E125" s="64"/>
      <c r="F125" s="64"/>
      <c r="G125" s="101"/>
      <c r="H125" s="101"/>
    </row>
    <row r="126" spans="1:8" ht="25.5" outlineLevel="1">
      <c r="A126" s="17"/>
      <c r="B126" s="20" t="s">
        <v>175</v>
      </c>
      <c r="C126" s="21" t="s">
        <v>4</v>
      </c>
      <c r="D126" s="40">
        <v>2</v>
      </c>
      <c r="E126" s="64"/>
      <c r="F126" s="64"/>
      <c r="G126" s="101">
        <f t="shared" si="3"/>
        <v>0</v>
      </c>
      <c r="H126" s="101">
        <f t="shared" si="4"/>
        <v>0</v>
      </c>
    </row>
    <row r="127" spans="1:8" outlineLevel="1">
      <c r="A127" s="17"/>
      <c r="B127" s="20" t="s">
        <v>176</v>
      </c>
      <c r="C127" s="21" t="s">
        <v>4</v>
      </c>
      <c r="D127" s="40">
        <v>156</v>
      </c>
      <c r="E127" s="64"/>
      <c r="F127" s="64"/>
      <c r="G127" s="101">
        <f t="shared" si="3"/>
        <v>0</v>
      </c>
      <c r="H127" s="101">
        <f t="shared" si="4"/>
        <v>0</v>
      </c>
    </row>
    <row r="128" spans="1:8" outlineLevel="1">
      <c r="A128" s="17"/>
      <c r="B128" s="20" t="s">
        <v>177</v>
      </c>
      <c r="C128" s="21" t="s">
        <v>4</v>
      </c>
      <c r="D128" s="40">
        <v>2</v>
      </c>
      <c r="E128" s="64"/>
      <c r="F128" s="64"/>
      <c r="G128" s="101">
        <f t="shared" si="3"/>
        <v>0</v>
      </c>
      <c r="H128" s="101">
        <f t="shared" si="4"/>
        <v>0</v>
      </c>
    </row>
    <row r="129" spans="1:8" outlineLevel="1">
      <c r="A129" s="17"/>
      <c r="B129" s="20" t="s">
        <v>178</v>
      </c>
      <c r="C129" s="21" t="s">
        <v>4</v>
      </c>
      <c r="D129" s="40">
        <v>1</v>
      </c>
      <c r="E129" s="64"/>
      <c r="F129" s="64"/>
      <c r="G129" s="101">
        <f t="shared" si="3"/>
        <v>0</v>
      </c>
      <c r="H129" s="101">
        <f t="shared" si="4"/>
        <v>0</v>
      </c>
    </row>
    <row r="130" spans="1:8" outlineLevel="1">
      <c r="A130" s="17"/>
      <c r="B130" s="20" t="s">
        <v>179</v>
      </c>
      <c r="C130" s="21" t="s">
        <v>4</v>
      </c>
      <c r="D130" s="40">
        <v>3</v>
      </c>
      <c r="E130" s="64"/>
      <c r="F130" s="64"/>
      <c r="G130" s="101">
        <f t="shared" si="3"/>
        <v>0</v>
      </c>
      <c r="H130" s="101">
        <f t="shared" si="4"/>
        <v>0</v>
      </c>
    </row>
    <row r="131" spans="1:8" outlineLevel="1">
      <c r="A131" s="17"/>
      <c r="B131" s="20" t="s">
        <v>180</v>
      </c>
      <c r="C131" s="21" t="s">
        <v>4</v>
      </c>
      <c r="D131" s="40">
        <v>5</v>
      </c>
      <c r="E131" s="64"/>
      <c r="F131" s="64"/>
      <c r="G131" s="101">
        <f t="shared" si="3"/>
        <v>0</v>
      </c>
      <c r="H131" s="101">
        <f t="shared" si="4"/>
        <v>0</v>
      </c>
    </row>
    <row r="132" spans="1:8" outlineLevel="1">
      <c r="A132" s="17"/>
      <c r="B132" s="20" t="s">
        <v>181</v>
      </c>
      <c r="C132" s="21" t="s">
        <v>4</v>
      </c>
      <c r="D132" s="40">
        <v>3</v>
      </c>
      <c r="E132" s="64"/>
      <c r="F132" s="64"/>
      <c r="G132" s="101">
        <f t="shared" si="3"/>
        <v>0</v>
      </c>
      <c r="H132" s="101">
        <f t="shared" si="4"/>
        <v>0</v>
      </c>
    </row>
    <row r="133" spans="1:8" outlineLevel="1">
      <c r="A133" s="17"/>
      <c r="B133" s="20" t="s">
        <v>182</v>
      </c>
      <c r="C133" s="21" t="s">
        <v>4</v>
      </c>
      <c r="D133" s="40">
        <v>5</v>
      </c>
      <c r="E133" s="64"/>
      <c r="F133" s="64"/>
      <c r="G133" s="101">
        <f t="shared" si="3"/>
        <v>0</v>
      </c>
      <c r="H133" s="101">
        <f t="shared" si="4"/>
        <v>0</v>
      </c>
    </row>
    <row r="134" spans="1:8" ht="25.5" outlineLevel="1">
      <c r="A134" s="17"/>
      <c r="B134" s="20" t="s">
        <v>183</v>
      </c>
      <c r="C134" s="21" t="s">
        <v>4</v>
      </c>
      <c r="D134" s="40">
        <v>5</v>
      </c>
      <c r="E134" s="64"/>
      <c r="F134" s="64"/>
      <c r="G134" s="101">
        <f t="shared" si="3"/>
        <v>0</v>
      </c>
      <c r="H134" s="101">
        <f t="shared" si="4"/>
        <v>0</v>
      </c>
    </row>
    <row r="135" spans="1:8" outlineLevel="1">
      <c r="A135" s="17"/>
      <c r="B135" s="20" t="s">
        <v>184</v>
      </c>
      <c r="C135" s="21" t="s">
        <v>4</v>
      </c>
      <c r="D135" s="40">
        <v>5</v>
      </c>
      <c r="E135" s="64"/>
      <c r="F135" s="64"/>
      <c r="G135" s="101">
        <f t="shared" si="3"/>
        <v>0</v>
      </c>
      <c r="H135" s="101">
        <f t="shared" si="4"/>
        <v>0</v>
      </c>
    </row>
    <row r="136" spans="1:8" ht="25.5" outlineLevel="1">
      <c r="A136" s="17"/>
      <c r="B136" s="20" t="s">
        <v>185</v>
      </c>
      <c r="C136" s="21" t="s">
        <v>4</v>
      </c>
      <c r="D136" s="40">
        <v>5</v>
      </c>
      <c r="E136" s="64"/>
      <c r="F136" s="64"/>
      <c r="G136" s="101">
        <f t="shared" si="3"/>
        <v>0</v>
      </c>
      <c r="H136" s="101">
        <f t="shared" si="4"/>
        <v>0</v>
      </c>
    </row>
    <row r="137" spans="1:8" ht="25.5" outlineLevel="1">
      <c r="A137" s="17"/>
      <c r="B137" s="20" t="s">
        <v>186</v>
      </c>
      <c r="C137" s="21" t="s">
        <v>4</v>
      </c>
      <c r="D137" s="40">
        <v>4</v>
      </c>
      <c r="E137" s="64"/>
      <c r="F137" s="64"/>
      <c r="G137" s="101">
        <f t="shared" si="3"/>
        <v>0</v>
      </c>
      <c r="H137" s="101">
        <f t="shared" si="4"/>
        <v>0</v>
      </c>
    </row>
    <row r="138" spans="1:8" ht="25.5">
      <c r="A138" s="17"/>
      <c r="B138" s="20" t="s">
        <v>187</v>
      </c>
      <c r="C138" s="21" t="s">
        <v>4</v>
      </c>
      <c r="D138" s="40">
        <v>16</v>
      </c>
      <c r="E138" s="64"/>
      <c r="F138" s="64"/>
      <c r="G138" s="101">
        <f t="shared" si="3"/>
        <v>0</v>
      </c>
      <c r="H138" s="101">
        <f t="shared" si="4"/>
        <v>0</v>
      </c>
    </row>
    <row r="139" spans="1:8" ht="25.5">
      <c r="A139" s="17"/>
      <c r="B139" s="20" t="s">
        <v>188</v>
      </c>
      <c r="C139" s="21" t="s">
        <v>4</v>
      </c>
      <c r="D139" s="40">
        <v>1</v>
      </c>
      <c r="E139" s="64"/>
      <c r="F139" s="64"/>
      <c r="G139" s="101">
        <f t="shared" ref="G139:G191" si="5">E139*D139</f>
        <v>0</v>
      </c>
      <c r="H139" s="101">
        <f t="shared" ref="H139:H191" si="6">F139*D139</f>
        <v>0</v>
      </c>
    </row>
    <row r="140" spans="1:8">
      <c r="A140" s="41"/>
      <c r="B140" s="30" t="s">
        <v>11</v>
      </c>
      <c r="C140" s="21" t="s">
        <v>6</v>
      </c>
      <c r="D140" s="40">
        <f>1420+3</f>
        <v>1423</v>
      </c>
      <c r="E140" s="64"/>
      <c r="F140" s="64"/>
      <c r="G140" s="101">
        <f t="shared" si="5"/>
        <v>0</v>
      </c>
      <c r="H140" s="101">
        <f t="shared" si="6"/>
        <v>0</v>
      </c>
    </row>
    <row r="141" spans="1:8">
      <c r="A141" s="41"/>
      <c r="B141" s="31" t="s">
        <v>189</v>
      </c>
      <c r="C141" s="21"/>
      <c r="D141" s="40"/>
      <c r="E141" s="64"/>
      <c r="F141" s="64"/>
      <c r="G141" s="101"/>
      <c r="H141" s="101"/>
    </row>
    <row r="142" spans="1:8" ht="25.5">
      <c r="A142" s="17"/>
      <c r="B142" s="20" t="s">
        <v>190</v>
      </c>
      <c r="C142" s="21" t="s">
        <v>6</v>
      </c>
      <c r="D142" s="40">
        <f>1420*1.02</f>
        <v>1448</v>
      </c>
      <c r="E142" s="64"/>
      <c r="F142" s="64"/>
      <c r="G142" s="101">
        <f t="shared" si="5"/>
        <v>0</v>
      </c>
      <c r="H142" s="101">
        <f t="shared" si="6"/>
        <v>0</v>
      </c>
    </row>
    <row r="143" spans="1:8" ht="25.5">
      <c r="A143" s="17"/>
      <c r="B143" s="20" t="s">
        <v>191</v>
      </c>
      <c r="C143" s="21" t="s">
        <v>6</v>
      </c>
      <c r="D143" s="40">
        <f>50*1.02</f>
        <v>51</v>
      </c>
      <c r="E143" s="64"/>
      <c r="F143" s="64"/>
      <c r="G143" s="101">
        <f t="shared" si="5"/>
        <v>0</v>
      </c>
      <c r="H143" s="101">
        <f t="shared" si="6"/>
        <v>0</v>
      </c>
    </row>
    <row r="144" spans="1:8" ht="25.5">
      <c r="A144" s="17"/>
      <c r="B144" s="20" t="s">
        <v>192</v>
      </c>
      <c r="C144" s="21" t="s">
        <v>6</v>
      </c>
      <c r="D144" s="40">
        <v>1</v>
      </c>
      <c r="E144" s="64"/>
      <c r="F144" s="64"/>
      <c r="G144" s="101">
        <f t="shared" si="5"/>
        <v>0</v>
      </c>
      <c r="H144" s="101">
        <f t="shared" si="6"/>
        <v>0</v>
      </c>
    </row>
    <row r="145" spans="1:8">
      <c r="A145" s="17"/>
      <c r="B145" s="20" t="s">
        <v>193</v>
      </c>
      <c r="C145" s="21" t="s">
        <v>6</v>
      </c>
      <c r="D145" s="40">
        <v>10</v>
      </c>
      <c r="E145" s="64"/>
      <c r="F145" s="64"/>
      <c r="G145" s="101">
        <f t="shared" si="5"/>
        <v>0</v>
      </c>
      <c r="H145" s="101">
        <f t="shared" si="6"/>
        <v>0</v>
      </c>
    </row>
    <row r="146" spans="1:8">
      <c r="A146" s="17"/>
      <c r="B146" s="20" t="s">
        <v>194</v>
      </c>
      <c r="C146" s="21" t="s">
        <v>4</v>
      </c>
      <c r="D146" s="40">
        <v>1420</v>
      </c>
      <c r="E146" s="64"/>
      <c r="F146" s="64"/>
      <c r="G146" s="101">
        <f t="shared" si="5"/>
        <v>0</v>
      </c>
      <c r="H146" s="101">
        <f t="shared" si="6"/>
        <v>0</v>
      </c>
    </row>
    <row r="147" spans="1:8">
      <c r="A147" s="17"/>
      <c r="B147" s="20" t="s">
        <v>195</v>
      </c>
      <c r="C147" s="21" t="s">
        <v>4</v>
      </c>
      <c r="D147" s="40">
        <v>50</v>
      </c>
      <c r="E147" s="64"/>
      <c r="F147" s="64"/>
      <c r="G147" s="101">
        <f t="shared" si="5"/>
        <v>0</v>
      </c>
      <c r="H147" s="101">
        <f t="shared" si="6"/>
        <v>0</v>
      </c>
    </row>
    <row r="148" spans="1:8">
      <c r="A148" s="17"/>
      <c r="B148" s="18" t="s">
        <v>196</v>
      </c>
      <c r="C148" s="21"/>
      <c r="D148" s="40"/>
      <c r="E148" s="64"/>
      <c r="F148" s="64"/>
      <c r="G148" s="101"/>
      <c r="H148" s="101"/>
    </row>
    <row r="149" spans="1:8" ht="38.25">
      <c r="A149" s="17"/>
      <c r="B149" s="20" t="s">
        <v>197</v>
      </c>
      <c r="C149" s="21" t="s">
        <v>6</v>
      </c>
      <c r="D149" s="27">
        <f>136*1.02</f>
        <v>138.72</v>
      </c>
      <c r="E149" s="64"/>
      <c r="F149" s="64"/>
      <c r="G149" s="101">
        <f t="shared" si="5"/>
        <v>0</v>
      </c>
      <c r="H149" s="101">
        <f t="shared" si="6"/>
        <v>0</v>
      </c>
    </row>
    <row r="150" spans="1:8" ht="38.25">
      <c r="A150" s="17"/>
      <c r="B150" s="20" t="s">
        <v>198</v>
      </c>
      <c r="C150" s="21" t="s">
        <v>6</v>
      </c>
      <c r="D150" s="27">
        <f>60*1.02</f>
        <v>61.2</v>
      </c>
      <c r="E150" s="64"/>
      <c r="F150" s="64"/>
      <c r="G150" s="101">
        <f t="shared" si="5"/>
        <v>0</v>
      </c>
      <c r="H150" s="101">
        <f t="shared" si="6"/>
        <v>0</v>
      </c>
    </row>
    <row r="151" spans="1:8" ht="38.25">
      <c r="A151" s="17"/>
      <c r="B151" s="20" t="s">
        <v>199</v>
      </c>
      <c r="C151" s="21" t="s">
        <v>6</v>
      </c>
      <c r="D151" s="27">
        <f>7*1.02</f>
        <v>7.14</v>
      </c>
      <c r="E151" s="64"/>
      <c r="F151" s="64"/>
      <c r="G151" s="101">
        <f t="shared" si="5"/>
        <v>0</v>
      </c>
      <c r="H151" s="101">
        <f t="shared" si="6"/>
        <v>0</v>
      </c>
    </row>
    <row r="152" spans="1:8" ht="38.25">
      <c r="A152" s="17"/>
      <c r="B152" s="20" t="s">
        <v>200</v>
      </c>
      <c r="C152" s="21" t="s">
        <v>6</v>
      </c>
      <c r="D152" s="27">
        <f>100*1.02</f>
        <v>102</v>
      </c>
      <c r="E152" s="64"/>
      <c r="F152" s="64"/>
      <c r="G152" s="101">
        <f t="shared" si="5"/>
        <v>0</v>
      </c>
      <c r="H152" s="101">
        <f t="shared" si="6"/>
        <v>0</v>
      </c>
    </row>
    <row r="153" spans="1:8">
      <c r="A153" s="17"/>
      <c r="B153" s="20" t="s">
        <v>201</v>
      </c>
      <c r="C153" s="21" t="s">
        <v>6</v>
      </c>
      <c r="D153" s="27">
        <f>4543*1.02</f>
        <v>4633.8599999999997</v>
      </c>
      <c r="E153" s="64"/>
      <c r="F153" s="64"/>
      <c r="G153" s="101">
        <f t="shared" si="5"/>
        <v>0</v>
      </c>
      <c r="H153" s="101">
        <f t="shared" si="6"/>
        <v>0</v>
      </c>
    </row>
    <row r="154" spans="1:8" ht="38.25">
      <c r="A154" s="17"/>
      <c r="B154" s="24" t="s">
        <v>202</v>
      </c>
      <c r="C154" s="25" t="s">
        <v>6</v>
      </c>
      <c r="D154" s="28">
        <f>524*1.02</f>
        <v>534.48</v>
      </c>
      <c r="E154" s="64"/>
      <c r="F154" s="64"/>
      <c r="G154" s="101">
        <f t="shared" si="5"/>
        <v>0</v>
      </c>
      <c r="H154" s="101">
        <f t="shared" si="6"/>
        <v>0</v>
      </c>
    </row>
    <row r="155" spans="1:8" ht="25.5">
      <c r="A155" s="15"/>
      <c r="B155" s="32" t="s">
        <v>253</v>
      </c>
      <c r="C155" s="33"/>
      <c r="D155" s="48"/>
      <c r="E155" s="33"/>
      <c r="F155" s="48"/>
      <c r="G155" s="33"/>
      <c r="H155" s="48"/>
    </row>
    <row r="156" spans="1:8">
      <c r="A156" s="17"/>
      <c r="B156" s="26" t="s">
        <v>203</v>
      </c>
      <c r="C156" s="25"/>
      <c r="D156" s="46"/>
      <c r="E156" s="64"/>
      <c r="F156" s="64"/>
      <c r="G156" s="101"/>
      <c r="H156" s="101"/>
    </row>
    <row r="157" spans="1:8">
      <c r="A157" s="17"/>
      <c r="B157" s="24" t="s">
        <v>204</v>
      </c>
      <c r="C157" s="25" t="s">
        <v>4</v>
      </c>
      <c r="D157" s="46">
        <v>1</v>
      </c>
      <c r="E157" s="64"/>
      <c r="F157" s="64"/>
      <c r="G157" s="101">
        <f t="shared" si="5"/>
        <v>0</v>
      </c>
      <c r="H157" s="101">
        <f t="shared" si="6"/>
        <v>0</v>
      </c>
    </row>
    <row r="158" spans="1:8">
      <c r="A158" s="17"/>
      <c r="B158" s="34" t="s">
        <v>205</v>
      </c>
      <c r="C158" s="25" t="s">
        <v>4</v>
      </c>
      <c r="D158" s="46">
        <v>1</v>
      </c>
      <c r="E158" s="64"/>
      <c r="F158" s="64"/>
      <c r="G158" s="101">
        <f t="shared" si="5"/>
        <v>0</v>
      </c>
      <c r="H158" s="101">
        <f t="shared" si="6"/>
        <v>0</v>
      </c>
    </row>
    <row r="159" spans="1:8">
      <c r="A159" s="17"/>
      <c r="B159" s="34" t="s">
        <v>206</v>
      </c>
      <c r="C159" s="25" t="s">
        <v>4</v>
      </c>
      <c r="D159" s="46">
        <v>1</v>
      </c>
      <c r="E159" s="64"/>
      <c r="F159" s="64"/>
      <c r="G159" s="101">
        <f t="shared" si="5"/>
        <v>0</v>
      </c>
      <c r="H159" s="101">
        <f t="shared" si="6"/>
        <v>0</v>
      </c>
    </row>
    <row r="160" spans="1:8">
      <c r="A160" s="17"/>
      <c r="B160" s="34" t="s">
        <v>207</v>
      </c>
      <c r="C160" s="25" t="s">
        <v>4</v>
      </c>
      <c r="D160" s="46">
        <v>1</v>
      </c>
      <c r="E160" s="64"/>
      <c r="F160" s="64"/>
      <c r="G160" s="101">
        <f t="shared" si="5"/>
        <v>0</v>
      </c>
      <c r="H160" s="101">
        <f t="shared" si="6"/>
        <v>0</v>
      </c>
    </row>
    <row r="161" spans="1:8">
      <c r="A161" s="17"/>
      <c r="B161" s="34" t="s">
        <v>208</v>
      </c>
      <c r="C161" s="25" t="s">
        <v>4</v>
      </c>
      <c r="D161" s="46">
        <v>1</v>
      </c>
      <c r="E161" s="64"/>
      <c r="F161" s="64"/>
      <c r="G161" s="101">
        <f t="shared" si="5"/>
        <v>0</v>
      </c>
      <c r="H161" s="101">
        <f t="shared" si="6"/>
        <v>0</v>
      </c>
    </row>
    <row r="162" spans="1:8">
      <c r="A162" s="17"/>
      <c r="B162" s="34" t="s">
        <v>209</v>
      </c>
      <c r="C162" s="25" t="s">
        <v>4</v>
      </c>
      <c r="D162" s="46">
        <v>1</v>
      </c>
      <c r="E162" s="64"/>
      <c r="F162" s="64"/>
      <c r="G162" s="101">
        <f t="shared" si="5"/>
        <v>0</v>
      </c>
      <c r="H162" s="101">
        <f t="shared" si="6"/>
        <v>0</v>
      </c>
    </row>
    <row r="163" spans="1:8">
      <c r="A163" s="17"/>
      <c r="B163" s="35" t="s">
        <v>210</v>
      </c>
      <c r="C163" s="25" t="s">
        <v>4</v>
      </c>
      <c r="D163" s="46">
        <v>23</v>
      </c>
      <c r="E163" s="64"/>
      <c r="F163" s="64"/>
      <c r="G163" s="101">
        <f t="shared" si="5"/>
        <v>0</v>
      </c>
      <c r="H163" s="101">
        <f t="shared" si="6"/>
        <v>0</v>
      </c>
    </row>
    <row r="164" spans="1:8">
      <c r="A164" s="17"/>
      <c r="B164" s="35" t="s">
        <v>211</v>
      </c>
      <c r="C164" s="25" t="s">
        <v>4</v>
      </c>
      <c r="D164" s="46">
        <v>1</v>
      </c>
      <c r="E164" s="64"/>
      <c r="F164" s="64"/>
      <c r="G164" s="101">
        <f t="shared" si="5"/>
        <v>0</v>
      </c>
      <c r="H164" s="101">
        <f t="shared" si="6"/>
        <v>0</v>
      </c>
    </row>
    <row r="165" spans="1:8">
      <c r="A165" s="17"/>
      <c r="B165" s="35" t="s">
        <v>212</v>
      </c>
      <c r="C165" s="25" t="s">
        <v>4</v>
      </c>
      <c r="D165" s="46">
        <v>1</v>
      </c>
      <c r="E165" s="64"/>
      <c r="F165" s="64"/>
      <c r="G165" s="101">
        <f t="shared" si="5"/>
        <v>0</v>
      </c>
      <c r="H165" s="101">
        <f t="shared" si="6"/>
        <v>0</v>
      </c>
    </row>
    <row r="166" spans="1:8" ht="25.5">
      <c r="A166" s="17"/>
      <c r="B166" s="35" t="s">
        <v>213</v>
      </c>
      <c r="C166" s="25" t="s">
        <v>4</v>
      </c>
      <c r="D166" s="46">
        <v>5</v>
      </c>
      <c r="E166" s="64"/>
      <c r="F166" s="64"/>
      <c r="G166" s="101">
        <f t="shared" si="5"/>
        <v>0</v>
      </c>
      <c r="H166" s="101">
        <f t="shared" si="6"/>
        <v>0</v>
      </c>
    </row>
    <row r="167" spans="1:8">
      <c r="A167" s="17"/>
      <c r="B167" s="35" t="s">
        <v>214</v>
      </c>
      <c r="C167" s="25" t="s">
        <v>4</v>
      </c>
      <c r="D167" s="46">
        <v>2</v>
      </c>
      <c r="E167" s="64"/>
      <c r="F167" s="64"/>
      <c r="G167" s="101">
        <f t="shared" si="5"/>
        <v>0</v>
      </c>
      <c r="H167" s="101">
        <f t="shared" si="6"/>
        <v>0</v>
      </c>
    </row>
    <row r="168" spans="1:8">
      <c r="A168" s="17"/>
      <c r="B168" s="35" t="s">
        <v>215</v>
      </c>
      <c r="C168" s="25" t="s">
        <v>4</v>
      </c>
      <c r="D168" s="46">
        <v>2</v>
      </c>
      <c r="E168" s="64"/>
      <c r="F168" s="64"/>
      <c r="G168" s="101">
        <f t="shared" si="5"/>
        <v>0</v>
      </c>
      <c r="H168" s="101">
        <f t="shared" si="6"/>
        <v>0</v>
      </c>
    </row>
    <row r="169" spans="1:8">
      <c r="A169" s="17"/>
      <c r="B169" s="35" t="s">
        <v>216</v>
      </c>
      <c r="C169" s="25" t="s">
        <v>4</v>
      </c>
      <c r="D169" s="46">
        <v>2</v>
      </c>
      <c r="E169" s="64"/>
      <c r="F169" s="64"/>
      <c r="G169" s="101">
        <f t="shared" si="5"/>
        <v>0</v>
      </c>
      <c r="H169" s="101">
        <f t="shared" si="6"/>
        <v>0</v>
      </c>
    </row>
    <row r="170" spans="1:8">
      <c r="A170" s="17"/>
      <c r="B170" s="35" t="s">
        <v>217</v>
      </c>
      <c r="C170" s="25" t="s">
        <v>4</v>
      </c>
      <c r="D170" s="46">
        <v>3</v>
      </c>
      <c r="E170" s="64"/>
      <c r="F170" s="64"/>
      <c r="G170" s="101">
        <f t="shared" si="5"/>
        <v>0</v>
      </c>
      <c r="H170" s="101">
        <f t="shared" si="6"/>
        <v>0</v>
      </c>
    </row>
    <row r="171" spans="1:8">
      <c r="A171" s="17"/>
      <c r="B171" s="35" t="s">
        <v>218</v>
      </c>
      <c r="C171" s="25" t="s">
        <v>4</v>
      </c>
      <c r="D171" s="46">
        <v>3</v>
      </c>
      <c r="E171" s="64"/>
      <c r="F171" s="64"/>
      <c r="G171" s="101">
        <f t="shared" si="5"/>
        <v>0</v>
      </c>
      <c r="H171" s="101">
        <f t="shared" si="6"/>
        <v>0</v>
      </c>
    </row>
    <row r="172" spans="1:8">
      <c r="A172" s="17"/>
      <c r="B172" s="35" t="s">
        <v>219</v>
      </c>
      <c r="C172" s="25" t="s">
        <v>4</v>
      </c>
      <c r="D172" s="46">
        <v>3</v>
      </c>
      <c r="E172" s="64"/>
      <c r="F172" s="64"/>
      <c r="G172" s="101">
        <f t="shared" si="5"/>
        <v>0</v>
      </c>
      <c r="H172" s="101">
        <f t="shared" si="6"/>
        <v>0</v>
      </c>
    </row>
    <row r="173" spans="1:8">
      <c r="A173" s="17"/>
      <c r="B173" s="35" t="s">
        <v>220</v>
      </c>
      <c r="C173" s="25" t="s">
        <v>4</v>
      </c>
      <c r="D173" s="46">
        <v>3</v>
      </c>
      <c r="E173" s="64"/>
      <c r="F173" s="64"/>
      <c r="G173" s="101">
        <f t="shared" si="5"/>
        <v>0</v>
      </c>
      <c r="H173" s="101">
        <f t="shared" si="6"/>
        <v>0</v>
      </c>
    </row>
    <row r="174" spans="1:8">
      <c r="A174" s="17"/>
      <c r="B174" s="20" t="s">
        <v>221</v>
      </c>
      <c r="C174" s="21" t="s">
        <v>4</v>
      </c>
      <c r="D174" s="40">
        <v>6</v>
      </c>
      <c r="E174" s="64"/>
      <c r="F174" s="64"/>
      <c r="G174" s="101">
        <f t="shared" si="5"/>
        <v>0</v>
      </c>
      <c r="H174" s="101">
        <f t="shared" si="6"/>
        <v>0</v>
      </c>
    </row>
    <row r="175" spans="1:8">
      <c r="A175" s="17"/>
      <c r="B175" s="36" t="s">
        <v>196</v>
      </c>
      <c r="C175" s="25"/>
      <c r="D175" s="46"/>
      <c r="E175" s="64"/>
      <c r="F175" s="64"/>
      <c r="G175" s="101"/>
      <c r="H175" s="101"/>
    </row>
    <row r="176" spans="1:8" ht="38.25">
      <c r="A176" s="17"/>
      <c r="B176" s="35" t="s">
        <v>222</v>
      </c>
      <c r="C176" s="25" t="s">
        <v>6</v>
      </c>
      <c r="D176" s="28">
        <f>200*1.02</f>
        <v>204</v>
      </c>
      <c r="E176" s="64"/>
      <c r="F176" s="64"/>
      <c r="G176" s="101">
        <f t="shared" si="5"/>
        <v>0</v>
      </c>
      <c r="H176" s="101">
        <f t="shared" si="6"/>
        <v>0</v>
      </c>
    </row>
    <row r="177" spans="1:8" ht="38.25">
      <c r="A177" s="17"/>
      <c r="B177" s="35" t="s">
        <v>223</v>
      </c>
      <c r="C177" s="25" t="s">
        <v>6</v>
      </c>
      <c r="D177" s="28">
        <f>460*1.02</f>
        <v>469.2</v>
      </c>
      <c r="E177" s="64"/>
      <c r="F177" s="64"/>
      <c r="G177" s="101">
        <f t="shared" si="5"/>
        <v>0</v>
      </c>
      <c r="H177" s="101">
        <f t="shared" si="6"/>
        <v>0</v>
      </c>
    </row>
    <row r="178" spans="1:8" ht="38.25">
      <c r="A178" s="17"/>
      <c r="B178" s="35" t="s">
        <v>224</v>
      </c>
      <c r="C178" s="25" t="s">
        <v>6</v>
      </c>
      <c r="D178" s="28">
        <f>40*1.02</f>
        <v>40.799999999999997</v>
      </c>
      <c r="E178" s="64"/>
      <c r="F178" s="64"/>
      <c r="G178" s="101">
        <f t="shared" si="5"/>
        <v>0</v>
      </c>
      <c r="H178" s="101">
        <f t="shared" si="6"/>
        <v>0</v>
      </c>
    </row>
    <row r="179" spans="1:8" ht="38.25">
      <c r="A179" s="17"/>
      <c r="B179" s="35" t="s">
        <v>225</v>
      </c>
      <c r="C179" s="25" t="s">
        <v>6</v>
      </c>
      <c r="D179" s="28">
        <f>260*1.02</f>
        <v>265.2</v>
      </c>
      <c r="E179" s="64"/>
      <c r="F179" s="64"/>
      <c r="G179" s="101">
        <f t="shared" si="5"/>
        <v>0</v>
      </c>
      <c r="H179" s="101">
        <f t="shared" si="6"/>
        <v>0</v>
      </c>
    </row>
    <row r="180" spans="1:8">
      <c r="A180" s="17"/>
      <c r="B180" s="35" t="s">
        <v>226</v>
      </c>
      <c r="C180" s="25" t="s">
        <v>6</v>
      </c>
      <c r="D180" s="28">
        <f>50*1.02</f>
        <v>51</v>
      </c>
      <c r="E180" s="64"/>
      <c r="F180" s="64"/>
      <c r="G180" s="101">
        <f t="shared" si="5"/>
        <v>0</v>
      </c>
      <c r="H180" s="101">
        <f t="shared" si="6"/>
        <v>0</v>
      </c>
    </row>
    <row r="181" spans="1:8">
      <c r="A181" s="17"/>
      <c r="B181" s="36" t="s">
        <v>227</v>
      </c>
      <c r="C181" s="25"/>
      <c r="D181" s="46"/>
      <c r="E181" s="64"/>
      <c r="F181" s="64"/>
      <c r="G181" s="101"/>
      <c r="H181" s="101"/>
    </row>
    <row r="182" spans="1:8" ht="25.5">
      <c r="A182" s="17"/>
      <c r="B182" s="35" t="s">
        <v>228</v>
      </c>
      <c r="C182" s="25" t="s">
        <v>229</v>
      </c>
      <c r="D182" s="46">
        <v>8</v>
      </c>
      <c r="E182" s="64"/>
      <c r="F182" s="64"/>
      <c r="G182" s="101">
        <f t="shared" si="5"/>
        <v>0</v>
      </c>
      <c r="H182" s="101">
        <f t="shared" si="6"/>
        <v>0</v>
      </c>
    </row>
    <row r="183" spans="1:8" ht="25.5">
      <c r="A183" s="17"/>
      <c r="B183" s="35" t="s">
        <v>230</v>
      </c>
      <c r="C183" s="25" t="s">
        <v>229</v>
      </c>
      <c r="D183" s="46">
        <v>15</v>
      </c>
      <c r="E183" s="64"/>
      <c r="F183" s="64"/>
      <c r="G183" s="101">
        <f t="shared" si="5"/>
        <v>0</v>
      </c>
      <c r="H183" s="101">
        <f t="shared" si="6"/>
        <v>0</v>
      </c>
    </row>
    <row r="184" spans="1:8">
      <c r="A184" s="17"/>
      <c r="B184" s="35" t="s">
        <v>231</v>
      </c>
      <c r="C184" s="25" t="s">
        <v>4</v>
      </c>
      <c r="D184" s="46">
        <v>2800</v>
      </c>
      <c r="E184" s="64"/>
      <c r="F184" s="64"/>
      <c r="G184" s="101">
        <f t="shared" si="5"/>
        <v>0</v>
      </c>
      <c r="H184" s="101">
        <f t="shared" si="6"/>
        <v>0</v>
      </c>
    </row>
    <row r="185" spans="1:8">
      <c r="A185" s="17"/>
      <c r="B185" s="35" t="s">
        <v>232</v>
      </c>
      <c r="C185" s="25" t="s">
        <v>6</v>
      </c>
      <c r="D185" s="46">
        <v>10</v>
      </c>
      <c r="E185" s="64"/>
      <c r="F185" s="64"/>
      <c r="G185" s="101">
        <f t="shared" si="5"/>
        <v>0</v>
      </c>
      <c r="H185" s="101">
        <f t="shared" si="6"/>
        <v>0</v>
      </c>
    </row>
    <row r="186" spans="1:8" ht="25.5">
      <c r="A186" s="17"/>
      <c r="B186" s="35" t="s">
        <v>233</v>
      </c>
      <c r="C186" s="25" t="s">
        <v>229</v>
      </c>
      <c r="D186" s="46">
        <v>1</v>
      </c>
      <c r="E186" s="64"/>
      <c r="F186" s="64"/>
      <c r="G186" s="101">
        <f t="shared" si="5"/>
        <v>0</v>
      </c>
      <c r="H186" s="101">
        <f t="shared" si="6"/>
        <v>0</v>
      </c>
    </row>
    <row r="187" spans="1:8">
      <c r="A187" s="17"/>
      <c r="B187" s="35" t="s">
        <v>234</v>
      </c>
      <c r="C187" s="25" t="s">
        <v>4</v>
      </c>
      <c r="D187" s="46">
        <v>16</v>
      </c>
      <c r="E187" s="64"/>
      <c r="F187" s="64"/>
      <c r="G187" s="101">
        <f t="shared" si="5"/>
        <v>0</v>
      </c>
      <c r="H187" s="101">
        <f t="shared" si="6"/>
        <v>0</v>
      </c>
    </row>
    <row r="188" spans="1:8">
      <c r="A188" s="17"/>
      <c r="B188" s="35" t="s">
        <v>235</v>
      </c>
      <c r="C188" s="25" t="s">
        <v>4</v>
      </c>
      <c r="D188" s="46">
        <v>1</v>
      </c>
      <c r="E188" s="64"/>
      <c r="F188" s="64"/>
      <c r="G188" s="101">
        <f t="shared" si="5"/>
        <v>0</v>
      </c>
      <c r="H188" s="101">
        <f t="shared" si="6"/>
        <v>0</v>
      </c>
    </row>
    <row r="189" spans="1:8">
      <c r="A189" s="17"/>
      <c r="B189" s="35" t="s">
        <v>236</v>
      </c>
      <c r="C189" s="25" t="s">
        <v>4</v>
      </c>
      <c r="D189" s="46">
        <v>2</v>
      </c>
      <c r="E189" s="64"/>
      <c r="F189" s="64"/>
      <c r="G189" s="101">
        <f t="shared" si="5"/>
        <v>0</v>
      </c>
      <c r="H189" s="101">
        <f t="shared" si="6"/>
        <v>0</v>
      </c>
    </row>
    <row r="190" spans="1:8">
      <c r="A190" s="17"/>
      <c r="B190" s="35" t="s">
        <v>237</v>
      </c>
      <c r="C190" s="25" t="s">
        <v>4</v>
      </c>
      <c r="D190" s="46">
        <v>1</v>
      </c>
      <c r="E190" s="64"/>
      <c r="F190" s="64"/>
      <c r="G190" s="101">
        <f t="shared" si="5"/>
        <v>0</v>
      </c>
      <c r="H190" s="101">
        <f t="shared" si="6"/>
        <v>0</v>
      </c>
    </row>
    <row r="191" spans="1:8" ht="13.5" thickBot="1">
      <c r="A191" s="41"/>
      <c r="B191" s="26" t="s">
        <v>254</v>
      </c>
      <c r="C191" s="25" t="s">
        <v>4</v>
      </c>
      <c r="D191" s="46">
        <f>346+221+33</f>
        <v>600</v>
      </c>
      <c r="E191" s="64"/>
      <c r="F191" s="64"/>
      <c r="G191" s="101">
        <f t="shared" si="5"/>
        <v>0</v>
      </c>
      <c r="H191" s="101">
        <f t="shared" si="6"/>
        <v>0</v>
      </c>
    </row>
    <row r="192" spans="1:8" ht="15.75">
      <c r="A192" s="102" t="s">
        <v>255</v>
      </c>
      <c r="B192" s="103"/>
      <c r="C192" s="103"/>
      <c r="D192" s="103"/>
      <c r="E192" s="103"/>
      <c r="F192" s="103"/>
      <c r="G192" s="103"/>
      <c r="H192" s="104"/>
    </row>
    <row r="193" spans="1:8">
      <c r="A193" s="105"/>
      <c r="B193" s="106"/>
      <c r="C193" s="107"/>
      <c r="D193" s="108"/>
      <c r="E193" s="107"/>
      <c r="F193" s="107"/>
      <c r="G193" s="109"/>
      <c r="H193" s="110"/>
    </row>
    <row r="194" spans="1:8" ht="13.5" thickBot="1">
      <c r="A194" s="111"/>
      <c r="B194" s="112"/>
      <c r="C194" s="113"/>
      <c r="D194" s="114"/>
      <c r="E194" s="113"/>
      <c r="F194" s="113"/>
      <c r="G194" s="115"/>
      <c r="H194" s="116"/>
    </row>
    <row r="195" spans="1:8" ht="16.5" thickBot="1">
      <c r="A195" s="117"/>
      <c r="B195" s="118"/>
      <c r="C195" s="118"/>
      <c r="D195" s="118"/>
      <c r="E195" s="119"/>
      <c r="F195" s="119"/>
      <c r="G195" s="119">
        <f>SUM(G10:G191)</f>
        <v>0</v>
      </c>
      <c r="H195" s="120">
        <f>SUM(H10:H191)</f>
        <v>0</v>
      </c>
    </row>
    <row r="196" spans="1:8" ht="16.5" thickBot="1">
      <c r="A196" s="121"/>
      <c r="B196" s="121"/>
      <c r="C196" s="121"/>
      <c r="D196" s="122"/>
      <c r="E196" s="121"/>
      <c r="F196" s="121"/>
      <c r="G196" s="123" t="s">
        <v>256</v>
      </c>
      <c r="H196" s="120">
        <f>G195+H195</f>
        <v>0</v>
      </c>
    </row>
    <row r="197" spans="1:8" ht="16.5" thickBot="1">
      <c r="A197" s="124" t="s">
        <v>257</v>
      </c>
      <c r="B197" s="125"/>
      <c r="C197" s="125"/>
      <c r="D197" s="125"/>
      <c r="E197" s="125"/>
      <c r="F197" s="125"/>
      <c r="G197" s="125"/>
      <c r="H197" s="125"/>
    </row>
    <row r="198" spans="1:8" ht="15.75">
      <c r="A198" s="126">
        <v>1</v>
      </c>
      <c r="B198" s="127" t="s">
        <v>258</v>
      </c>
      <c r="C198" s="127"/>
      <c r="D198" s="127" t="s">
        <v>259</v>
      </c>
      <c r="E198" s="127"/>
      <c r="F198" s="128"/>
      <c r="G198" s="128"/>
      <c r="H198" s="128"/>
    </row>
    <row r="199" spans="1:8" ht="15.75">
      <c r="A199" s="129">
        <v>2</v>
      </c>
      <c r="B199" s="130" t="s">
        <v>260</v>
      </c>
      <c r="C199" s="130"/>
      <c r="D199" s="130" t="s">
        <v>261</v>
      </c>
      <c r="E199" s="130"/>
      <c r="F199" s="131"/>
      <c r="G199" s="131"/>
      <c r="H199" s="131"/>
    </row>
    <row r="200" spans="1:8" ht="15.75">
      <c r="A200" s="129">
        <v>3</v>
      </c>
      <c r="B200" s="130" t="s">
        <v>262</v>
      </c>
      <c r="C200" s="130"/>
      <c r="D200" s="130" t="s">
        <v>263</v>
      </c>
      <c r="E200" s="130"/>
      <c r="F200" s="131"/>
      <c r="G200" s="131"/>
      <c r="H200" s="131"/>
    </row>
    <row r="201" spans="1:8" ht="15.75">
      <c r="A201" s="129">
        <v>4</v>
      </c>
      <c r="B201" s="130" t="s">
        <v>264</v>
      </c>
      <c r="C201" s="130"/>
      <c r="D201" s="130" t="s">
        <v>265</v>
      </c>
      <c r="E201" s="130"/>
      <c r="F201" s="131"/>
      <c r="G201" s="131"/>
      <c r="H201" s="131"/>
    </row>
    <row r="202" spans="1:8" ht="15.75">
      <c r="A202" s="129">
        <v>5</v>
      </c>
      <c r="B202" s="130" t="s">
        <v>266</v>
      </c>
      <c r="C202" s="130"/>
      <c r="D202" s="130" t="s">
        <v>267</v>
      </c>
      <c r="E202" s="130"/>
      <c r="F202" s="131"/>
      <c r="G202" s="131"/>
      <c r="H202" s="131"/>
    </row>
    <row r="203" spans="1:8" ht="15.75">
      <c r="A203" s="129">
        <v>6</v>
      </c>
      <c r="B203" s="130" t="s">
        <v>268</v>
      </c>
      <c r="C203" s="130"/>
      <c r="D203" s="130" t="s">
        <v>269</v>
      </c>
      <c r="E203" s="130"/>
      <c r="F203" s="131"/>
      <c r="G203" s="131"/>
      <c r="H203" s="131"/>
    </row>
    <row r="204" spans="1:8" ht="15.75">
      <c r="A204" s="129">
        <v>7</v>
      </c>
      <c r="B204" s="130" t="s">
        <v>270</v>
      </c>
      <c r="C204" s="130"/>
      <c r="D204" s="130" t="s">
        <v>271</v>
      </c>
      <c r="E204" s="130"/>
      <c r="F204" s="131"/>
      <c r="G204" s="131"/>
      <c r="H204" s="131"/>
    </row>
    <row r="205" spans="1:8" ht="15.75">
      <c r="A205" s="129">
        <v>8</v>
      </c>
      <c r="B205" s="130" t="s">
        <v>272</v>
      </c>
      <c r="C205" s="130"/>
      <c r="D205" s="130" t="s">
        <v>273</v>
      </c>
      <c r="E205" s="130"/>
      <c r="F205" s="131"/>
      <c r="G205" s="131"/>
      <c r="H205" s="131"/>
    </row>
    <row r="206" spans="1:8" ht="15.75">
      <c r="A206" s="129">
        <v>9</v>
      </c>
      <c r="B206" s="130" t="s">
        <v>274</v>
      </c>
      <c r="C206" s="130"/>
      <c r="D206" s="130" t="s">
        <v>275</v>
      </c>
      <c r="E206" s="130"/>
      <c r="F206" s="131"/>
      <c r="G206" s="131"/>
      <c r="H206" s="131"/>
    </row>
    <row r="207" spans="1:8" ht="15.75">
      <c r="A207" s="129">
        <v>10</v>
      </c>
      <c r="B207" s="130" t="s">
        <v>276</v>
      </c>
      <c r="C207" s="130"/>
      <c r="D207" s="130" t="s">
        <v>277</v>
      </c>
      <c r="E207" s="130"/>
      <c r="F207" s="131"/>
      <c r="G207" s="131"/>
      <c r="H207" s="131"/>
    </row>
    <row r="208" spans="1:8" ht="15.75">
      <c r="A208" s="129">
        <v>11</v>
      </c>
      <c r="B208" s="130" t="s">
        <v>278</v>
      </c>
      <c r="C208" s="130"/>
      <c r="D208" s="130" t="s">
        <v>279</v>
      </c>
      <c r="E208" s="130"/>
      <c r="F208" s="131"/>
      <c r="G208" s="131"/>
      <c r="H208" s="131"/>
    </row>
    <row r="209" spans="1:8" ht="15.75">
      <c r="A209" s="129">
        <v>12</v>
      </c>
      <c r="B209" s="130" t="s">
        <v>280</v>
      </c>
      <c r="C209" s="130"/>
      <c r="D209" s="130" t="s">
        <v>281</v>
      </c>
      <c r="E209" s="130"/>
      <c r="F209" s="131"/>
      <c r="G209" s="131"/>
      <c r="H209" s="131"/>
    </row>
    <row r="210" spans="1:8" ht="15.75">
      <c r="A210" s="129">
        <v>13</v>
      </c>
      <c r="B210" s="130" t="s">
        <v>282</v>
      </c>
      <c r="C210" s="130"/>
      <c r="D210" s="130" t="s">
        <v>283</v>
      </c>
      <c r="E210" s="130"/>
      <c r="F210" s="131"/>
      <c r="G210" s="131"/>
      <c r="H210" s="131"/>
    </row>
    <row r="211" spans="1:8" ht="15.75">
      <c r="A211" s="129">
        <v>14</v>
      </c>
      <c r="B211" s="130" t="s">
        <v>284</v>
      </c>
      <c r="C211" s="130"/>
      <c r="D211" s="130"/>
      <c r="E211" s="130"/>
      <c r="F211" s="131"/>
      <c r="G211" s="131"/>
      <c r="H211" s="131"/>
    </row>
    <row r="212" spans="1:8" ht="15.75">
      <c r="A212" s="129">
        <v>15</v>
      </c>
      <c r="B212" s="130" t="s">
        <v>285</v>
      </c>
      <c r="C212" s="130"/>
      <c r="D212" s="130"/>
      <c r="E212" s="130"/>
      <c r="F212" s="131"/>
      <c r="G212" s="131"/>
      <c r="H212" s="131"/>
    </row>
    <row r="213" spans="1:8" ht="16.5" thickBot="1">
      <c r="A213" s="132">
        <v>16</v>
      </c>
      <c r="B213" s="133" t="s">
        <v>286</v>
      </c>
      <c r="C213" s="133"/>
      <c r="D213" s="133"/>
      <c r="E213" s="133"/>
      <c r="F213" s="134"/>
      <c r="G213" s="134"/>
      <c r="H213" s="134"/>
    </row>
  </sheetData>
  <mergeCells count="60">
    <mergeCell ref="B212:C212"/>
    <mergeCell ref="D212:E212"/>
    <mergeCell ref="F212:H212"/>
    <mergeCell ref="B213:C213"/>
    <mergeCell ref="D213:E213"/>
    <mergeCell ref="F213:H213"/>
    <mergeCell ref="B210:C210"/>
    <mergeCell ref="D210:E210"/>
    <mergeCell ref="F210:H210"/>
    <mergeCell ref="B211:C211"/>
    <mergeCell ref="D211:E211"/>
    <mergeCell ref="F211:H211"/>
    <mergeCell ref="B208:C208"/>
    <mergeCell ref="D208:E208"/>
    <mergeCell ref="F208:H208"/>
    <mergeCell ref="B209:C209"/>
    <mergeCell ref="D209:E209"/>
    <mergeCell ref="F209:H209"/>
    <mergeCell ref="B206:C206"/>
    <mergeCell ref="D206:E206"/>
    <mergeCell ref="F206:H206"/>
    <mergeCell ref="B207:C207"/>
    <mergeCell ref="D207:E207"/>
    <mergeCell ref="F207:H207"/>
    <mergeCell ref="B204:C204"/>
    <mergeCell ref="D204:E204"/>
    <mergeCell ref="F204:H204"/>
    <mergeCell ref="B205:C205"/>
    <mergeCell ref="D205:E205"/>
    <mergeCell ref="F205:H205"/>
    <mergeCell ref="B202:C202"/>
    <mergeCell ref="D202:E202"/>
    <mergeCell ref="F202:H202"/>
    <mergeCell ref="B203:C203"/>
    <mergeCell ref="D203:E203"/>
    <mergeCell ref="F203:H203"/>
    <mergeCell ref="B200:C200"/>
    <mergeCell ref="D200:E200"/>
    <mergeCell ref="F200:H200"/>
    <mergeCell ref="B201:C201"/>
    <mergeCell ref="D201:E201"/>
    <mergeCell ref="F201:H201"/>
    <mergeCell ref="B198:C198"/>
    <mergeCell ref="D198:E198"/>
    <mergeCell ref="F198:H198"/>
    <mergeCell ref="B199:C199"/>
    <mergeCell ref="D199:E199"/>
    <mergeCell ref="F199:H199"/>
    <mergeCell ref="E6:F6"/>
    <mergeCell ref="G6:H6"/>
    <mergeCell ref="A192:H192"/>
    <mergeCell ref="A195:D195"/>
    <mergeCell ref="A197:H197"/>
    <mergeCell ref="A1:H1"/>
    <mergeCell ref="A2:H2"/>
    <mergeCell ref="A3:H3"/>
    <mergeCell ref="A4:H4"/>
    <mergeCell ref="E5:F5"/>
    <mergeCell ref="G5:H5"/>
    <mergeCell ref="A6:C6"/>
  </mergeCells>
  <pageMargins left="0.7" right="0.7" top="0.75" bottom="0.75" header="0.3" footer="0.3"/>
  <pageSetup paperSize="9" scale="86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87"/>
  <sheetViews>
    <sheetView tabSelected="1" workbookViewId="0">
      <selection activeCell="K14" sqref="K14"/>
    </sheetView>
  </sheetViews>
  <sheetFormatPr defaultRowHeight="12.75"/>
  <cols>
    <col min="1" max="1" width="6.140625" style="52" customWidth="1"/>
    <col min="2" max="2" width="52.85546875" style="52" customWidth="1"/>
    <col min="3" max="3" width="8.140625" style="52" customWidth="1"/>
    <col min="4" max="4" width="11.42578125" style="63" customWidth="1"/>
    <col min="5" max="5" width="14.5703125" style="52" customWidth="1"/>
    <col min="6" max="6" width="13.7109375" style="52" customWidth="1"/>
    <col min="7" max="7" width="16.5703125" style="52" customWidth="1"/>
    <col min="8" max="8" width="20.28515625" style="2" customWidth="1"/>
    <col min="9" max="220" width="9.140625" style="2" customWidth="1"/>
    <col min="221" max="221" width="3.140625" style="2" customWidth="1"/>
    <col min="222" max="222" width="6.140625" style="2" customWidth="1"/>
    <col min="223" max="223" width="10.28515625" style="2" customWidth="1"/>
    <col min="224" max="224" width="34.140625" style="2" customWidth="1"/>
    <col min="225" max="225" width="9.28515625" style="2" customWidth="1"/>
    <col min="226" max="227" width="12.140625" style="2" customWidth="1"/>
    <col min="228" max="238" width="9.85546875" style="2" customWidth="1"/>
    <col min="239" max="239" width="11.5703125" style="2" customWidth="1"/>
    <col min="240" max="240" width="12.7109375" style="2" customWidth="1"/>
    <col min="241" max="241" width="9.140625" style="2" customWidth="1"/>
    <col min="242" max="242" width="11.42578125" style="2" customWidth="1"/>
    <col min="243" max="476" width="9.140625" style="2" customWidth="1"/>
    <col min="477" max="477" width="3.140625" style="2" customWidth="1"/>
    <col min="478" max="478" width="6.140625" style="2" customWidth="1"/>
    <col min="479" max="479" width="10.28515625" style="2" customWidth="1"/>
    <col min="480" max="480" width="34.140625" style="2" customWidth="1"/>
    <col min="481" max="481" width="9.28515625" style="2" customWidth="1"/>
    <col min="482" max="483" width="12.140625" style="2" customWidth="1"/>
    <col min="484" max="494" width="9.85546875" style="2" customWidth="1"/>
    <col min="495" max="495" width="11.5703125" style="2" customWidth="1"/>
    <col min="496" max="496" width="12.7109375" style="2" customWidth="1"/>
    <col min="497" max="497" width="9.140625" style="2" customWidth="1"/>
    <col min="498" max="498" width="11.42578125" style="2" customWidth="1"/>
    <col min="499" max="732" width="9.140625" style="2" customWidth="1"/>
    <col min="733" max="733" width="3.140625" style="2" customWidth="1"/>
    <col min="734" max="734" width="6.140625" style="2" customWidth="1"/>
    <col min="735" max="735" width="10.28515625" style="2" customWidth="1"/>
    <col min="736" max="736" width="34.140625" style="2" customWidth="1"/>
    <col min="737" max="737" width="9.28515625" style="2" customWidth="1"/>
    <col min="738" max="739" width="12.140625" style="2" customWidth="1"/>
    <col min="740" max="750" width="9.85546875" style="2" customWidth="1"/>
    <col min="751" max="751" width="11.5703125" style="2" customWidth="1"/>
    <col min="752" max="752" width="12.7109375" style="2" customWidth="1"/>
    <col min="753" max="753" width="9.140625" style="2" customWidth="1"/>
    <col min="754" max="754" width="11.42578125" style="2" customWidth="1"/>
    <col min="755" max="988" width="9.140625" style="2" customWidth="1"/>
    <col min="989" max="989" width="3.140625" style="2" customWidth="1"/>
    <col min="990" max="990" width="6.140625" style="2" customWidth="1"/>
    <col min="991" max="991" width="10.28515625" style="2" customWidth="1"/>
    <col min="992" max="992" width="34.140625" style="2" customWidth="1"/>
    <col min="993" max="993" width="9.28515625" style="2" customWidth="1"/>
    <col min="994" max="995" width="12.140625" style="2" customWidth="1"/>
    <col min="996" max="1006" width="9.85546875" style="2" customWidth="1"/>
    <col min="1007" max="1007" width="11.5703125" style="2" customWidth="1"/>
    <col min="1008" max="1008" width="12.7109375" style="2" customWidth="1"/>
    <col min="1009" max="1009" width="9.140625" style="2" customWidth="1"/>
    <col min="1010" max="1010" width="11.42578125" style="2" customWidth="1"/>
    <col min="1011" max="1244" width="9.140625" style="2" customWidth="1"/>
    <col min="1245" max="1245" width="3.140625" style="2" customWidth="1"/>
    <col min="1246" max="1246" width="6.140625" style="2" customWidth="1"/>
    <col min="1247" max="1247" width="10.28515625" style="2" customWidth="1"/>
    <col min="1248" max="1248" width="34.140625" style="2" customWidth="1"/>
    <col min="1249" max="1249" width="9.28515625" style="2" customWidth="1"/>
    <col min="1250" max="1251" width="12.140625" style="2" customWidth="1"/>
    <col min="1252" max="1262" width="9.85546875" style="2" customWidth="1"/>
    <col min="1263" max="1263" width="11.5703125" style="2" customWidth="1"/>
    <col min="1264" max="1264" width="12.7109375" style="2" customWidth="1"/>
    <col min="1265" max="1265" width="9.140625" style="2" customWidth="1"/>
    <col min="1266" max="1266" width="11.42578125" style="2" customWidth="1"/>
    <col min="1267" max="1500" width="9.140625" style="2" customWidth="1"/>
    <col min="1501" max="1501" width="3.140625" style="2" customWidth="1"/>
    <col min="1502" max="1502" width="6.140625" style="2" customWidth="1"/>
    <col min="1503" max="1503" width="10.28515625" style="2" customWidth="1"/>
    <col min="1504" max="1504" width="34.140625" style="2" customWidth="1"/>
    <col min="1505" max="1505" width="9.28515625" style="2" customWidth="1"/>
    <col min="1506" max="1507" width="12.140625" style="2" customWidth="1"/>
    <col min="1508" max="1518" width="9.85546875" style="2" customWidth="1"/>
    <col min="1519" max="1519" width="11.5703125" style="2" customWidth="1"/>
    <col min="1520" max="1520" width="12.7109375" style="2" customWidth="1"/>
    <col min="1521" max="1521" width="9.140625" style="2" customWidth="1"/>
    <col min="1522" max="1522" width="11.42578125" style="2" customWidth="1"/>
    <col min="1523" max="1756" width="9.140625" style="2" customWidth="1"/>
    <col min="1757" max="1757" width="3.140625" style="2" customWidth="1"/>
    <col min="1758" max="1758" width="6.140625" style="2" customWidth="1"/>
    <col min="1759" max="1759" width="10.28515625" style="2" customWidth="1"/>
    <col min="1760" max="1760" width="34.140625" style="2" customWidth="1"/>
    <col min="1761" max="1761" width="9.28515625" style="2" customWidth="1"/>
    <col min="1762" max="1763" width="12.140625" style="2" customWidth="1"/>
    <col min="1764" max="1774" width="9.85546875" style="2" customWidth="1"/>
    <col min="1775" max="1775" width="11.5703125" style="2" customWidth="1"/>
    <col min="1776" max="1776" width="12.7109375" style="2" customWidth="1"/>
    <col min="1777" max="1777" width="9.140625" style="2" customWidth="1"/>
    <col min="1778" max="1778" width="11.42578125" style="2" customWidth="1"/>
    <col min="1779" max="2012" width="9.140625" style="2" customWidth="1"/>
    <col min="2013" max="2013" width="3.140625" style="2" customWidth="1"/>
    <col min="2014" max="2014" width="6.140625" style="2" customWidth="1"/>
    <col min="2015" max="2015" width="10.28515625" style="2" customWidth="1"/>
    <col min="2016" max="2016" width="34.140625" style="2" customWidth="1"/>
    <col min="2017" max="2017" width="9.28515625" style="2" customWidth="1"/>
    <col min="2018" max="2019" width="12.140625" style="2" customWidth="1"/>
    <col min="2020" max="2030" width="9.85546875" style="2" customWidth="1"/>
    <col min="2031" max="2031" width="11.5703125" style="2" customWidth="1"/>
    <col min="2032" max="2032" width="12.7109375" style="2" customWidth="1"/>
    <col min="2033" max="2033" width="9.140625" style="2" customWidth="1"/>
    <col min="2034" max="2034" width="11.42578125" style="2" customWidth="1"/>
    <col min="2035" max="2268" width="9.140625" style="2" customWidth="1"/>
    <col min="2269" max="2269" width="3.140625" style="2" customWidth="1"/>
    <col min="2270" max="2270" width="6.140625" style="2" customWidth="1"/>
    <col min="2271" max="2271" width="10.28515625" style="2" customWidth="1"/>
    <col min="2272" max="2272" width="34.140625" style="2" customWidth="1"/>
    <col min="2273" max="2273" width="9.28515625" style="2" customWidth="1"/>
    <col min="2274" max="2275" width="12.140625" style="2" customWidth="1"/>
    <col min="2276" max="2286" width="9.85546875" style="2" customWidth="1"/>
    <col min="2287" max="2287" width="11.5703125" style="2" customWidth="1"/>
    <col min="2288" max="2288" width="12.7109375" style="2" customWidth="1"/>
    <col min="2289" max="2289" width="9.140625" style="2" customWidth="1"/>
    <col min="2290" max="2290" width="11.42578125" style="2" customWidth="1"/>
    <col min="2291" max="2524" width="9.140625" style="2" customWidth="1"/>
    <col min="2525" max="2525" width="3.140625" style="2" customWidth="1"/>
    <col min="2526" max="2526" width="6.140625" style="2" customWidth="1"/>
    <col min="2527" max="2527" width="10.28515625" style="2" customWidth="1"/>
    <col min="2528" max="2528" width="34.140625" style="2" customWidth="1"/>
    <col min="2529" max="2529" width="9.28515625" style="2" customWidth="1"/>
    <col min="2530" max="2531" width="12.140625" style="2" customWidth="1"/>
    <col min="2532" max="2542" width="9.85546875" style="2" customWidth="1"/>
    <col min="2543" max="2543" width="11.5703125" style="2" customWidth="1"/>
    <col min="2544" max="2544" width="12.7109375" style="2" customWidth="1"/>
    <col min="2545" max="2545" width="9.140625" style="2" customWidth="1"/>
    <col min="2546" max="2546" width="11.42578125" style="2" customWidth="1"/>
    <col min="2547" max="2780" width="9.140625" style="2" customWidth="1"/>
    <col min="2781" max="2781" width="3.140625" style="2" customWidth="1"/>
    <col min="2782" max="2782" width="6.140625" style="2" customWidth="1"/>
    <col min="2783" max="2783" width="10.28515625" style="2" customWidth="1"/>
    <col min="2784" max="2784" width="34.140625" style="2" customWidth="1"/>
    <col min="2785" max="2785" width="9.28515625" style="2" customWidth="1"/>
    <col min="2786" max="2787" width="12.140625" style="2" customWidth="1"/>
    <col min="2788" max="2798" width="9.85546875" style="2" customWidth="1"/>
    <col min="2799" max="2799" width="11.5703125" style="2" customWidth="1"/>
    <col min="2800" max="2800" width="12.7109375" style="2" customWidth="1"/>
    <col min="2801" max="2801" width="9.140625" style="2" customWidth="1"/>
    <col min="2802" max="2802" width="11.42578125" style="2" customWidth="1"/>
    <col min="2803" max="3036" width="9.140625" style="2" customWidth="1"/>
    <col min="3037" max="3037" width="3.140625" style="2" customWidth="1"/>
    <col min="3038" max="3038" width="6.140625" style="2" customWidth="1"/>
    <col min="3039" max="3039" width="10.28515625" style="2" customWidth="1"/>
    <col min="3040" max="3040" width="34.140625" style="2" customWidth="1"/>
    <col min="3041" max="3041" width="9.28515625" style="2" customWidth="1"/>
    <col min="3042" max="3043" width="12.140625" style="2" customWidth="1"/>
    <col min="3044" max="3054" width="9.85546875" style="2" customWidth="1"/>
    <col min="3055" max="3055" width="11.5703125" style="2" customWidth="1"/>
    <col min="3056" max="3056" width="12.7109375" style="2" customWidth="1"/>
    <col min="3057" max="3057" width="9.140625" style="2" customWidth="1"/>
    <col min="3058" max="3058" width="11.42578125" style="2" customWidth="1"/>
    <col min="3059" max="3292" width="9.140625" style="2" customWidth="1"/>
    <col min="3293" max="3293" width="3.140625" style="2" customWidth="1"/>
    <col min="3294" max="3294" width="6.140625" style="2" customWidth="1"/>
    <col min="3295" max="3295" width="10.28515625" style="2" customWidth="1"/>
    <col min="3296" max="3296" width="34.140625" style="2" customWidth="1"/>
    <col min="3297" max="3297" width="9.28515625" style="2" customWidth="1"/>
    <col min="3298" max="3299" width="12.140625" style="2" customWidth="1"/>
    <col min="3300" max="3310" width="9.85546875" style="2" customWidth="1"/>
    <col min="3311" max="3311" width="11.5703125" style="2" customWidth="1"/>
    <col min="3312" max="3312" width="12.7109375" style="2" customWidth="1"/>
    <col min="3313" max="3313" width="9.140625" style="2" customWidth="1"/>
    <col min="3314" max="3314" width="11.42578125" style="2" customWidth="1"/>
    <col min="3315" max="3548" width="9.140625" style="2" customWidth="1"/>
    <col min="3549" max="3549" width="3.140625" style="2" customWidth="1"/>
    <col min="3550" max="3550" width="6.140625" style="2" customWidth="1"/>
    <col min="3551" max="3551" width="10.28515625" style="2" customWidth="1"/>
    <col min="3552" max="3552" width="34.140625" style="2" customWidth="1"/>
    <col min="3553" max="3553" width="9.28515625" style="2" customWidth="1"/>
    <col min="3554" max="3555" width="12.140625" style="2" customWidth="1"/>
    <col min="3556" max="3566" width="9.85546875" style="2" customWidth="1"/>
    <col min="3567" max="3567" width="11.5703125" style="2" customWidth="1"/>
    <col min="3568" max="3568" width="12.7109375" style="2" customWidth="1"/>
    <col min="3569" max="3569" width="9.140625" style="2" customWidth="1"/>
    <col min="3570" max="3570" width="11.42578125" style="2" customWidth="1"/>
    <col min="3571" max="3804" width="9.140625" style="2" customWidth="1"/>
    <col min="3805" max="3805" width="3.140625" style="2" customWidth="1"/>
    <col min="3806" max="3806" width="6.140625" style="2" customWidth="1"/>
    <col min="3807" max="3807" width="10.28515625" style="2" customWidth="1"/>
    <col min="3808" max="3808" width="34.140625" style="2" customWidth="1"/>
    <col min="3809" max="3809" width="9.28515625" style="2" customWidth="1"/>
    <col min="3810" max="3811" width="12.140625" style="2" customWidth="1"/>
    <col min="3812" max="3822" width="9.85546875" style="2" customWidth="1"/>
    <col min="3823" max="3823" width="11.5703125" style="2" customWidth="1"/>
    <col min="3824" max="3824" width="12.7109375" style="2" customWidth="1"/>
    <col min="3825" max="3825" width="9.140625" style="2" customWidth="1"/>
    <col min="3826" max="3826" width="11.42578125" style="2" customWidth="1"/>
    <col min="3827" max="4060" width="9.140625" style="2" customWidth="1"/>
    <col min="4061" max="4061" width="3.140625" style="2" customWidth="1"/>
    <col min="4062" max="4062" width="6.140625" style="2" customWidth="1"/>
    <col min="4063" max="4063" width="10.28515625" style="2" customWidth="1"/>
    <col min="4064" max="4064" width="34.140625" style="2" customWidth="1"/>
    <col min="4065" max="4065" width="9.28515625" style="2" customWidth="1"/>
    <col min="4066" max="4067" width="12.140625" style="2" customWidth="1"/>
    <col min="4068" max="4078" width="9.85546875" style="2" customWidth="1"/>
    <col min="4079" max="4079" width="11.5703125" style="2" customWidth="1"/>
    <col min="4080" max="4080" width="12.7109375" style="2" customWidth="1"/>
    <col min="4081" max="4081" width="9.140625" style="2" customWidth="1"/>
    <col min="4082" max="4082" width="11.42578125" style="2" customWidth="1"/>
    <col min="4083" max="4316" width="9.140625" style="2" customWidth="1"/>
    <col min="4317" max="4317" width="3.140625" style="2" customWidth="1"/>
    <col min="4318" max="4318" width="6.140625" style="2" customWidth="1"/>
    <col min="4319" max="4319" width="10.28515625" style="2" customWidth="1"/>
    <col min="4320" max="4320" width="34.140625" style="2" customWidth="1"/>
    <col min="4321" max="4321" width="9.28515625" style="2" customWidth="1"/>
    <col min="4322" max="4323" width="12.140625" style="2" customWidth="1"/>
    <col min="4324" max="4334" width="9.85546875" style="2" customWidth="1"/>
    <col min="4335" max="4335" width="11.5703125" style="2" customWidth="1"/>
    <col min="4336" max="4336" width="12.7109375" style="2" customWidth="1"/>
    <col min="4337" max="4337" width="9.140625" style="2" customWidth="1"/>
    <col min="4338" max="4338" width="11.42578125" style="2" customWidth="1"/>
    <col min="4339" max="4572" width="9.140625" style="2" customWidth="1"/>
    <col min="4573" max="4573" width="3.140625" style="2" customWidth="1"/>
    <col min="4574" max="4574" width="6.140625" style="2" customWidth="1"/>
    <col min="4575" max="4575" width="10.28515625" style="2" customWidth="1"/>
    <col min="4576" max="4576" width="34.140625" style="2" customWidth="1"/>
    <col min="4577" max="4577" width="9.28515625" style="2" customWidth="1"/>
    <col min="4578" max="4579" width="12.140625" style="2" customWidth="1"/>
    <col min="4580" max="4590" width="9.85546875" style="2" customWidth="1"/>
    <col min="4591" max="4591" width="11.5703125" style="2" customWidth="1"/>
    <col min="4592" max="4592" width="12.7109375" style="2" customWidth="1"/>
    <col min="4593" max="4593" width="9.140625" style="2" customWidth="1"/>
    <col min="4594" max="4594" width="11.42578125" style="2" customWidth="1"/>
    <col min="4595" max="4828" width="9.140625" style="2" customWidth="1"/>
    <col min="4829" max="4829" width="3.140625" style="2" customWidth="1"/>
    <col min="4830" max="4830" width="6.140625" style="2" customWidth="1"/>
    <col min="4831" max="4831" width="10.28515625" style="2" customWidth="1"/>
    <col min="4832" max="4832" width="34.140625" style="2" customWidth="1"/>
    <col min="4833" max="4833" width="9.28515625" style="2" customWidth="1"/>
    <col min="4834" max="4835" width="12.140625" style="2" customWidth="1"/>
    <col min="4836" max="4846" width="9.85546875" style="2" customWidth="1"/>
    <col min="4847" max="4847" width="11.5703125" style="2" customWidth="1"/>
    <col min="4848" max="4848" width="12.7109375" style="2" customWidth="1"/>
    <col min="4849" max="4849" width="9.140625" style="2" customWidth="1"/>
    <col min="4850" max="4850" width="11.42578125" style="2" customWidth="1"/>
    <col min="4851" max="5084" width="9.140625" style="2" customWidth="1"/>
    <col min="5085" max="5085" width="3.140625" style="2" customWidth="1"/>
    <col min="5086" max="5086" width="6.140625" style="2" customWidth="1"/>
    <col min="5087" max="5087" width="10.28515625" style="2" customWidth="1"/>
    <col min="5088" max="5088" width="34.140625" style="2" customWidth="1"/>
    <col min="5089" max="5089" width="9.28515625" style="2" customWidth="1"/>
    <col min="5090" max="5091" width="12.140625" style="2" customWidth="1"/>
    <col min="5092" max="5102" width="9.85546875" style="2" customWidth="1"/>
    <col min="5103" max="5103" width="11.5703125" style="2" customWidth="1"/>
    <col min="5104" max="5104" width="12.7109375" style="2" customWidth="1"/>
    <col min="5105" max="5105" width="9.140625" style="2" customWidth="1"/>
    <col min="5106" max="5106" width="11.42578125" style="2" customWidth="1"/>
    <col min="5107" max="5340" width="9.140625" style="2" customWidth="1"/>
    <col min="5341" max="5341" width="3.140625" style="2" customWidth="1"/>
    <col min="5342" max="5342" width="6.140625" style="2" customWidth="1"/>
    <col min="5343" max="5343" width="10.28515625" style="2" customWidth="1"/>
    <col min="5344" max="5344" width="34.140625" style="2" customWidth="1"/>
    <col min="5345" max="5345" width="9.28515625" style="2" customWidth="1"/>
    <col min="5346" max="5347" width="12.140625" style="2" customWidth="1"/>
    <col min="5348" max="5358" width="9.85546875" style="2" customWidth="1"/>
    <col min="5359" max="5359" width="11.5703125" style="2" customWidth="1"/>
    <col min="5360" max="5360" width="12.7109375" style="2" customWidth="1"/>
    <col min="5361" max="5361" width="9.140625" style="2" customWidth="1"/>
    <col min="5362" max="5362" width="11.42578125" style="2" customWidth="1"/>
    <col min="5363" max="5596" width="9.140625" style="2" customWidth="1"/>
    <col min="5597" max="5597" width="3.140625" style="2" customWidth="1"/>
    <col min="5598" max="5598" width="6.140625" style="2" customWidth="1"/>
    <col min="5599" max="5599" width="10.28515625" style="2" customWidth="1"/>
    <col min="5600" max="5600" width="34.140625" style="2" customWidth="1"/>
    <col min="5601" max="5601" width="9.28515625" style="2" customWidth="1"/>
    <col min="5602" max="5603" width="12.140625" style="2" customWidth="1"/>
    <col min="5604" max="5614" width="9.85546875" style="2" customWidth="1"/>
    <col min="5615" max="5615" width="11.5703125" style="2" customWidth="1"/>
    <col min="5616" max="5616" width="12.7109375" style="2" customWidth="1"/>
    <col min="5617" max="5617" width="9.140625" style="2" customWidth="1"/>
    <col min="5618" max="5618" width="11.42578125" style="2" customWidth="1"/>
    <col min="5619" max="5852" width="9.140625" style="2" customWidth="1"/>
    <col min="5853" max="5853" width="3.140625" style="2" customWidth="1"/>
    <col min="5854" max="5854" width="6.140625" style="2" customWidth="1"/>
    <col min="5855" max="5855" width="10.28515625" style="2" customWidth="1"/>
    <col min="5856" max="5856" width="34.140625" style="2" customWidth="1"/>
    <col min="5857" max="5857" width="9.28515625" style="2" customWidth="1"/>
    <col min="5858" max="5859" width="12.140625" style="2" customWidth="1"/>
    <col min="5860" max="5870" width="9.85546875" style="2" customWidth="1"/>
    <col min="5871" max="5871" width="11.5703125" style="2" customWidth="1"/>
    <col min="5872" max="5872" width="12.7109375" style="2" customWidth="1"/>
    <col min="5873" max="5873" width="9.140625" style="2" customWidth="1"/>
    <col min="5874" max="5874" width="11.42578125" style="2" customWidth="1"/>
    <col min="5875" max="6108" width="9.140625" style="2" customWidth="1"/>
    <col min="6109" max="6109" width="3.140625" style="2" customWidth="1"/>
    <col min="6110" max="6110" width="6.140625" style="2" customWidth="1"/>
    <col min="6111" max="6111" width="10.28515625" style="2" customWidth="1"/>
    <col min="6112" max="6112" width="34.140625" style="2" customWidth="1"/>
    <col min="6113" max="6113" width="9.28515625" style="2" customWidth="1"/>
    <col min="6114" max="6115" width="12.140625" style="2" customWidth="1"/>
    <col min="6116" max="6126" width="9.85546875" style="2" customWidth="1"/>
    <col min="6127" max="6127" width="11.5703125" style="2" customWidth="1"/>
    <col min="6128" max="6128" width="12.7109375" style="2" customWidth="1"/>
    <col min="6129" max="6129" width="9.140625" style="2" customWidth="1"/>
    <col min="6130" max="6130" width="11.42578125" style="2" customWidth="1"/>
    <col min="6131" max="6364" width="9.140625" style="2" customWidth="1"/>
    <col min="6365" max="6365" width="3.140625" style="2" customWidth="1"/>
    <col min="6366" max="6366" width="6.140625" style="2" customWidth="1"/>
    <col min="6367" max="6367" width="10.28515625" style="2" customWidth="1"/>
    <col min="6368" max="6368" width="34.140625" style="2" customWidth="1"/>
    <col min="6369" max="6369" width="9.28515625" style="2" customWidth="1"/>
    <col min="6370" max="6371" width="12.140625" style="2" customWidth="1"/>
    <col min="6372" max="6382" width="9.85546875" style="2" customWidth="1"/>
    <col min="6383" max="6383" width="11.5703125" style="2" customWidth="1"/>
    <col min="6384" max="6384" width="12.7109375" style="2" customWidth="1"/>
    <col min="6385" max="6385" width="9.140625" style="2" customWidth="1"/>
    <col min="6386" max="6386" width="11.42578125" style="2" customWidth="1"/>
    <col min="6387" max="6620" width="9.140625" style="2" customWidth="1"/>
    <col min="6621" max="6621" width="3.140625" style="2" customWidth="1"/>
    <col min="6622" max="6622" width="6.140625" style="2" customWidth="1"/>
    <col min="6623" max="6623" width="10.28515625" style="2" customWidth="1"/>
    <col min="6624" max="6624" width="34.140625" style="2" customWidth="1"/>
    <col min="6625" max="6625" width="9.28515625" style="2" customWidth="1"/>
    <col min="6626" max="6627" width="12.140625" style="2" customWidth="1"/>
    <col min="6628" max="6638" width="9.85546875" style="2" customWidth="1"/>
    <col min="6639" max="6639" width="11.5703125" style="2" customWidth="1"/>
    <col min="6640" max="6640" width="12.7109375" style="2" customWidth="1"/>
    <col min="6641" max="6641" width="9.140625" style="2" customWidth="1"/>
    <col min="6642" max="6642" width="11.42578125" style="2" customWidth="1"/>
    <col min="6643" max="6876" width="9.140625" style="2" customWidth="1"/>
    <col min="6877" max="6877" width="3.140625" style="2" customWidth="1"/>
    <col min="6878" max="6878" width="6.140625" style="2" customWidth="1"/>
    <col min="6879" max="6879" width="10.28515625" style="2" customWidth="1"/>
    <col min="6880" max="6880" width="34.140625" style="2" customWidth="1"/>
    <col min="6881" max="6881" width="9.28515625" style="2" customWidth="1"/>
    <col min="6882" max="6883" width="12.140625" style="2" customWidth="1"/>
    <col min="6884" max="6894" width="9.85546875" style="2" customWidth="1"/>
    <col min="6895" max="6895" width="11.5703125" style="2" customWidth="1"/>
    <col min="6896" max="6896" width="12.7109375" style="2" customWidth="1"/>
    <col min="6897" max="6897" width="9.140625" style="2" customWidth="1"/>
    <col min="6898" max="6898" width="11.42578125" style="2" customWidth="1"/>
    <col min="6899" max="7132" width="9.140625" style="2" customWidth="1"/>
    <col min="7133" max="7133" width="3.140625" style="2" customWidth="1"/>
    <col min="7134" max="7134" width="6.140625" style="2" customWidth="1"/>
    <col min="7135" max="7135" width="10.28515625" style="2" customWidth="1"/>
    <col min="7136" max="7136" width="34.140625" style="2" customWidth="1"/>
    <col min="7137" max="7137" width="9.28515625" style="2" customWidth="1"/>
    <col min="7138" max="7139" width="12.140625" style="2" customWidth="1"/>
    <col min="7140" max="7150" width="9.85546875" style="2" customWidth="1"/>
    <col min="7151" max="7151" width="11.5703125" style="2" customWidth="1"/>
    <col min="7152" max="7152" width="12.7109375" style="2" customWidth="1"/>
    <col min="7153" max="7153" width="9.140625" style="2" customWidth="1"/>
    <col min="7154" max="7154" width="11.42578125" style="2" customWidth="1"/>
    <col min="7155" max="7388" width="9.140625" style="2" customWidth="1"/>
    <col min="7389" max="7389" width="3.140625" style="2" customWidth="1"/>
    <col min="7390" max="7390" width="6.140625" style="2" customWidth="1"/>
    <col min="7391" max="7391" width="10.28515625" style="2" customWidth="1"/>
    <col min="7392" max="7392" width="34.140625" style="2" customWidth="1"/>
    <col min="7393" max="7393" width="9.28515625" style="2" customWidth="1"/>
    <col min="7394" max="7395" width="12.140625" style="2" customWidth="1"/>
    <col min="7396" max="7406" width="9.85546875" style="2" customWidth="1"/>
    <col min="7407" max="7407" width="11.5703125" style="2" customWidth="1"/>
    <col min="7408" max="7408" width="12.7109375" style="2" customWidth="1"/>
    <col min="7409" max="7409" width="9.140625" style="2" customWidth="1"/>
    <col min="7410" max="7410" width="11.42578125" style="2" customWidth="1"/>
    <col min="7411" max="7644" width="9.140625" style="2" customWidth="1"/>
    <col min="7645" max="7645" width="3.140625" style="2" customWidth="1"/>
    <col min="7646" max="7646" width="6.140625" style="2" customWidth="1"/>
    <col min="7647" max="7647" width="10.28515625" style="2" customWidth="1"/>
    <col min="7648" max="7648" width="34.140625" style="2" customWidth="1"/>
    <col min="7649" max="7649" width="9.28515625" style="2" customWidth="1"/>
    <col min="7650" max="7651" width="12.140625" style="2" customWidth="1"/>
    <col min="7652" max="7662" width="9.85546875" style="2" customWidth="1"/>
    <col min="7663" max="7663" width="11.5703125" style="2" customWidth="1"/>
    <col min="7664" max="7664" width="12.7109375" style="2" customWidth="1"/>
    <col min="7665" max="7665" width="9.140625" style="2" customWidth="1"/>
    <col min="7666" max="7666" width="11.42578125" style="2" customWidth="1"/>
    <col min="7667" max="7900" width="9.140625" style="2" customWidth="1"/>
    <col min="7901" max="7901" width="3.140625" style="2" customWidth="1"/>
    <col min="7902" max="7902" width="6.140625" style="2" customWidth="1"/>
    <col min="7903" max="7903" width="10.28515625" style="2" customWidth="1"/>
    <col min="7904" max="7904" width="34.140625" style="2" customWidth="1"/>
    <col min="7905" max="7905" width="9.28515625" style="2" customWidth="1"/>
    <col min="7906" max="7907" width="12.140625" style="2" customWidth="1"/>
    <col min="7908" max="7918" width="9.85546875" style="2" customWidth="1"/>
    <col min="7919" max="7919" width="11.5703125" style="2" customWidth="1"/>
    <col min="7920" max="7920" width="12.7109375" style="2" customWidth="1"/>
    <col min="7921" max="7921" width="9.140625" style="2" customWidth="1"/>
    <col min="7922" max="7922" width="11.42578125" style="2" customWidth="1"/>
    <col min="7923" max="8156" width="9.140625" style="2" customWidth="1"/>
    <col min="8157" max="8157" width="3.140625" style="2" customWidth="1"/>
    <col min="8158" max="8158" width="6.140625" style="2" customWidth="1"/>
    <col min="8159" max="8159" width="10.28515625" style="2" customWidth="1"/>
    <col min="8160" max="8160" width="34.140625" style="2" customWidth="1"/>
    <col min="8161" max="8161" width="9.28515625" style="2" customWidth="1"/>
    <col min="8162" max="8163" width="12.140625" style="2" customWidth="1"/>
    <col min="8164" max="8174" width="9.85546875" style="2" customWidth="1"/>
    <col min="8175" max="8175" width="11.5703125" style="2" customWidth="1"/>
    <col min="8176" max="8176" width="12.7109375" style="2" customWidth="1"/>
    <col min="8177" max="8177" width="9.140625" style="2" customWidth="1"/>
    <col min="8178" max="8178" width="11.42578125" style="2" customWidth="1"/>
    <col min="8179" max="8412" width="9.140625" style="2" customWidth="1"/>
    <col min="8413" max="8413" width="3.140625" style="2" customWidth="1"/>
    <col min="8414" max="8414" width="6.140625" style="2" customWidth="1"/>
    <col min="8415" max="8415" width="10.28515625" style="2" customWidth="1"/>
    <col min="8416" max="8416" width="34.140625" style="2" customWidth="1"/>
    <col min="8417" max="8417" width="9.28515625" style="2" customWidth="1"/>
    <col min="8418" max="8419" width="12.140625" style="2" customWidth="1"/>
    <col min="8420" max="8430" width="9.85546875" style="2" customWidth="1"/>
    <col min="8431" max="8431" width="11.5703125" style="2" customWidth="1"/>
    <col min="8432" max="8432" width="12.7109375" style="2" customWidth="1"/>
    <col min="8433" max="8433" width="9.140625" style="2" customWidth="1"/>
    <col min="8434" max="8434" width="11.42578125" style="2" customWidth="1"/>
    <col min="8435" max="8668" width="9.140625" style="2" customWidth="1"/>
    <col min="8669" max="8669" width="3.140625" style="2" customWidth="1"/>
    <col min="8670" max="8670" width="6.140625" style="2" customWidth="1"/>
    <col min="8671" max="8671" width="10.28515625" style="2" customWidth="1"/>
    <col min="8672" max="8672" width="34.140625" style="2" customWidth="1"/>
    <col min="8673" max="8673" width="9.28515625" style="2" customWidth="1"/>
    <col min="8674" max="8675" width="12.140625" style="2" customWidth="1"/>
    <col min="8676" max="8686" width="9.85546875" style="2" customWidth="1"/>
    <col min="8687" max="8687" width="11.5703125" style="2" customWidth="1"/>
    <col min="8688" max="8688" width="12.7109375" style="2" customWidth="1"/>
    <col min="8689" max="8689" width="9.140625" style="2" customWidth="1"/>
    <col min="8690" max="8690" width="11.42578125" style="2" customWidth="1"/>
    <col min="8691" max="8924" width="9.140625" style="2" customWidth="1"/>
    <col min="8925" max="8925" width="3.140625" style="2" customWidth="1"/>
    <col min="8926" max="8926" width="6.140625" style="2" customWidth="1"/>
    <col min="8927" max="8927" width="10.28515625" style="2" customWidth="1"/>
    <col min="8928" max="8928" width="34.140625" style="2" customWidth="1"/>
    <col min="8929" max="8929" width="9.28515625" style="2" customWidth="1"/>
    <col min="8930" max="8931" width="12.140625" style="2" customWidth="1"/>
    <col min="8932" max="8942" width="9.85546875" style="2" customWidth="1"/>
    <col min="8943" max="8943" width="11.5703125" style="2" customWidth="1"/>
    <col min="8944" max="8944" width="12.7109375" style="2" customWidth="1"/>
    <col min="8945" max="8945" width="9.140625" style="2" customWidth="1"/>
    <col min="8946" max="8946" width="11.42578125" style="2" customWidth="1"/>
    <col min="8947" max="9180" width="9.140625" style="2" customWidth="1"/>
    <col min="9181" max="9181" width="3.140625" style="2" customWidth="1"/>
    <col min="9182" max="9182" width="6.140625" style="2" customWidth="1"/>
    <col min="9183" max="9183" width="10.28515625" style="2" customWidth="1"/>
    <col min="9184" max="9184" width="34.140625" style="2" customWidth="1"/>
    <col min="9185" max="9185" width="9.28515625" style="2" customWidth="1"/>
    <col min="9186" max="9187" width="12.140625" style="2" customWidth="1"/>
    <col min="9188" max="9198" width="9.85546875" style="2" customWidth="1"/>
    <col min="9199" max="9199" width="11.5703125" style="2" customWidth="1"/>
    <col min="9200" max="9200" width="12.7109375" style="2" customWidth="1"/>
    <col min="9201" max="9201" width="9.140625" style="2" customWidth="1"/>
    <col min="9202" max="9202" width="11.42578125" style="2" customWidth="1"/>
    <col min="9203" max="9436" width="9.140625" style="2" customWidth="1"/>
    <col min="9437" max="9437" width="3.140625" style="2" customWidth="1"/>
    <col min="9438" max="9438" width="6.140625" style="2" customWidth="1"/>
    <col min="9439" max="9439" width="10.28515625" style="2" customWidth="1"/>
    <col min="9440" max="9440" width="34.140625" style="2" customWidth="1"/>
    <col min="9441" max="9441" width="9.28515625" style="2" customWidth="1"/>
    <col min="9442" max="9443" width="12.140625" style="2" customWidth="1"/>
    <col min="9444" max="9454" width="9.85546875" style="2" customWidth="1"/>
    <col min="9455" max="9455" width="11.5703125" style="2" customWidth="1"/>
    <col min="9456" max="9456" width="12.7109375" style="2" customWidth="1"/>
    <col min="9457" max="9457" width="9.140625" style="2" customWidth="1"/>
    <col min="9458" max="9458" width="11.42578125" style="2" customWidth="1"/>
    <col min="9459" max="9692" width="9.140625" style="2" customWidth="1"/>
    <col min="9693" max="9693" width="3.140625" style="2" customWidth="1"/>
    <col min="9694" max="9694" width="6.140625" style="2" customWidth="1"/>
    <col min="9695" max="9695" width="10.28515625" style="2" customWidth="1"/>
    <col min="9696" max="9696" width="34.140625" style="2" customWidth="1"/>
    <col min="9697" max="9697" width="9.28515625" style="2" customWidth="1"/>
    <col min="9698" max="9699" width="12.140625" style="2" customWidth="1"/>
    <col min="9700" max="9710" width="9.85546875" style="2" customWidth="1"/>
    <col min="9711" max="9711" width="11.5703125" style="2" customWidth="1"/>
    <col min="9712" max="9712" width="12.7109375" style="2" customWidth="1"/>
    <col min="9713" max="9713" width="9.140625" style="2" customWidth="1"/>
    <col min="9714" max="9714" width="11.42578125" style="2" customWidth="1"/>
    <col min="9715" max="9948" width="9.140625" style="2" customWidth="1"/>
    <col min="9949" max="9949" width="3.140625" style="2" customWidth="1"/>
    <col min="9950" max="9950" width="6.140625" style="2" customWidth="1"/>
    <col min="9951" max="9951" width="10.28515625" style="2" customWidth="1"/>
    <col min="9952" max="9952" width="34.140625" style="2" customWidth="1"/>
    <col min="9953" max="9953" width="9.28515625" style="2" customWidth="1"/>
    <col min="9954" max="9955" width="12.140625" style="2" customWidth="1"/>
    <col min="9956" max="9966" width="9.85546875" style="2" customWidth="1"/>
    <col min="9967" max="9967" width="11.5703125" style="2" customWidth="1"/>
    <col min="9968" max="9968" width="12.7109375" style="2" customWidth="1"/>
    <col min="9969" max="9969" width="9.140625" style="2" customWidth="1"/>
    <col min="9970" max="9970" width="11.42578125" style="2" customWidth="1"/>
    <col min="9971" max="10204" width="9.140625" style="2" customWidth="1"/>
    <col min="10205" max="10205" width="3.140625" style="2" customWidth="1"/>
    <col min="10206" max="10206" width="6.140625" style="2" customWidth="1"/>
    <col min="10207" max="10207" width="10.28515625" style="2" customWidth="1"/>
    <col min="10208" max="10208" width="34.140625" style="2" customWidth="1"/>
    <col min="10209" max="10209" width="9.28515625" style="2" customWidth="1"/>
    <col min="10210" max="10211" width="12.140625" style="2" customWidth="1"/>
    <col min="10212" max="10222" width="9.85546875" style="2" customWidth="1"/>
    <col min="10223" max="10223" width="11.5703125" style="2" customWidth="1"/>
    <col min="10224" max="10224" width="12.7109375" style="2" customWidth="1"/>
    <col min="10225" max="10225" width="9.140625" style="2" customWidth="1"/>
    <col min="10226" max="10226" width="11.42578125" style="2" customWidth="1"/>
    <col min="10227" max="10460" width="9.140625" style="2" customWidth="1"/>
    <col min="10461" max="10461" width="3.140625" style="2" customWidth="1"/>
    <col min="10462" max="10462" width="6.140625" style="2" customWidth="1"/>
    <col min="10463" max="10463" width="10.28515625" style="2" customWidth="1"/>
    <col min="10464" max="10464" width="34.140625" style="2" customWidth="1"/>
    <col min="10465" max="10465" width="9.28515625" style="2" customWidth="1"/>
    <col min="10466" max="10467" width="12.140625" style="2" customWidth="1"/>
    <col min="10468" max="10478" width="9.85546875" style="2" customWidth="1"/>
    <col min="10479" max="10479" width="11.5703125" style="2" customWidth="1"/>
    <col min="10480" max="10480" width="12.7109375" style="2" customWidth="1"/>
    <col min="10481" max="10481" width="9.140625" style="2" customWidth="1"/>
    <col min="10482" max="10482" width="11.42578125" style="2" customWidth="1"/>
    <col min="10483" max="10716" width="9.140625" style="2" customWidth="1"/>
    <col min="10717" max="10717" width="3.140625" style="2" customWidth="1"/>
    <col min="10718" max="10718" width="6.140625" style="2" customWidth="1"/>
    <col min="10719" max="10719" width="10.28515625" style="2" customWidth="1"/>
    <col min="10720" max="10720" width="34.140625" style="2" customWidth="1"/>
    <col min="10721" max="10721" width="9.28515625" style="2" customWidth="1"/>
    <col min="10722" max="10723" width="12.140625" style="2" customWidth="1"/>
    <col min="10724" max="10734" width="9.85546875" style="2" customWidth="1"/>
    <col min="10735" max="10735" width="11.5703125" style="2" customWidth="1"/>
    <col min="10736" max="10736" width="12.7109375" style="2" customWidth="1"/>
    <col min="10737" max="10737" width="9.140625" style="2" customWidth="1"/>
    <col min="10738" max="10738" width="11.42578125" style="2" customWidth="1"/>
    <col min="10739" max="10972" width="9.140625" style="2" customWidth="1"/>
    <col min="10973" max="10973" width="3.140625" style="2" customWidth="1"/>
    <col min="10974" max="10974" width="6.140625" style="2" customWidth="1"/>
    <col min="10975" max="10975" width="10.28515625" style="2" customWidth="1"/>
    <col min="10976" max="10976" width="34.140625" style="2" customWidth="1"/>
    <col min="10977" max="10977" width="9.28515625" style="2" customWidth="1"/>
    <col min="10978" max="10979" width="12.140625" style="2" customWidth="1"/>
    <col min="10980" max="10990" width="9.85546875" style="2" customWidth="1"/>
    <col min="10991" max="10991" width="11.5703125" style="2" customWidth="1"/>
    <col min="10992" max="10992" width="12.7109375" style="2" customWidth="1"/>
    <col min="10993" max="10993" width="9.140625" style="2" customWidth="1"/>
    <col min="10994" max="10994" width="11.42578125" style="2" customWidth="1"/>
    <col min="10995" max="11228" width="9.140625" style="2" customWidth="1"/>
    <col min="11229" max="11229" width="3.140625" style="2" customWidth="1"/>
    <col min="11230" max="11230" width="6.140625" style="2" customWidth="1"/>
    <col min="11231" max="11231" width="10.28515625" style="2" customWidth="1"/>
    <col min="11232" max="11232" width="34.140625" style="2" customWidth="1"/>
    <col min="11233" max="11233" width="9.28515625" style="2" customWidth="1"/>
    <col min="11234" max="11235" width="12.140625" style="2" customWidth="1"/>
    <col min="11236" max="11246" width="9.85546875" style="2" customWidth="1"/>
    <col min="11247" max="11247" width="11.5703125" style="2" customWidth="1"/>
    <col min="11248" max="11248" width="12.7109375" style="2" customWidth="1"/>
    <col min="11249" max="11249" width="9.140625" style="2" customWidth="1"/>
    <col min="11250" max="11250" width="11.42578125" style="2" customWidth="1"/>
    <col min="11251" max="11484" width="9.140625" style="2" customWidth="1"/>
    <col min="11485" max="11485" width="3.140625" style="2" customWidth="1"/>
    <col min="11486" max="11486" width="6.140625" style="2" customWidth="1"/>
    <col min="11487" max="11487" width="10.28515625" style="2" customWidth="1"/>
    <col min="11488" max="11488" width="34.140625" style="2" customWidth="1"/>
    <col min="11489" max="11489" width="9.28515625" style="2" customWidth="1"/>
    <col min="11490" max="11491" width="12.140625" style="2" customWidth="1"/>
    <col min="11492" max="11502" width="9.85546875" style="2" customWidth="1"/>
    <col min="11503" max="11503" width="11.5703125" style="2" customWidth="1"/>
    <col min="11504" max="11504" width="12.7109375" style="2" customWidth="1"/>
    <col min="11505" max="11505" width="9.140625" style="2" customWidth="1"/>
    <col min="11506" max="11506" width="11.42578125" style="2" customWidth="1"/>
    <col min="11507" max="11740" width="9.140625" style="2" customWidth="1"/>
    <col min="11741" max="11741" width="3.140625" style="2" customWidth="1"/>
    <col min="11742" max="11742" width="6.140625" style="2" customWidth="1"/>
    <col min="11743" max="11743" width="10.28515625" style="2" customWidth="1"/>
    <col min="11744" max="11744" width="34.140625" style="2" customWidth="1"/>
    <col min="11745" max="11745" width="9.28515625" style="2" customWidth="1"/>
    <col min="11746" max="11747" width="12.140625" style="2" customWidth="1"/>
    <col min="11748" max="11758" width="9.85546875" style="2" customWidth="1"/>
    <col min="11759" max="11759" width="11.5703125" style="2" customWidth="1"/>
    <col min="11760" max="11760" width="12.7109375" style="2" customWidth="1"/>
    <col min="11761" max="11761" width="9.140625" style="2" customWidth="1"/>
    <col min="11762" max="11762" width="11.42578125" style="2" customWidth="1"/>
    <col min="11763" max="11996" width="9.140625" style="2" customWidth="1"/>
    <col min="11997" max="11997" width="3.140625" style="2" customWidth="1"/>
    <col min="11998" max="11998" width="6.140625" style="2" customWidth="1"/>
    <col min="11999" max="11999" width="10.28515625" style="2" customWidth="1"/>
    <col min="12000" max="12000" width="34.140625" style="2" customWidth="1"/>
    <col min="12001" max="12001" width="9.28515625" style="2" customWidth="1"/>
    <col min="12002" max="12003" width="12.140625" style="2" customWidth="1"/>
    <col min="12004" max="12014" width="9.85546875" style="2" customWidth="1"/>
    <col min="12015" max="12015" width="11.5703125" style="2" customWidth="1"/>
    <col min="12016" max="12016" width="12.7109375" style="2" customWidth="1"/>
    <col min="12017" max="12017" width="9.140625" style="2" customWidth="1"/>
    <col min="12018" max="12018" width="11.42578125" style="2" customWidth="1"/>
    <col min="12019" max="12252" width="9.140625" style="2" customWidth="1"/>
    <col min="12253" max="12253" width="3.140625" style="2" customWidth="1"/>
    <col min="12254" max="12254" width="6.140625" style="2" customWidth="1"/>
    <col min="12255" max="12255" width="10.28515625" style="2" customWidth="1"/>
    <col min="12256" max="12256" width="34.140625" style="2" customWidth="1"/>
    <col min="12257" max="12257" width="9.28515625" style="2" customWidth="1"/>
    <col min="12258" max="12259" width="12.140625" style="2" customWidth="1"/>
    <col min="12260" max="12270" width="9.85546875" style="2" customWidth="1"/>
    <col min="12271" max="12271" width="11.5703125" style="2" customWidth="1"/>
    <col min="12272" max="12272" width="12.7109375" style="2" customWidth="1"/>
    <col min="12273" max="12273" width="9.140625" style="2" customWidth="1"/>
    <col min="12274" max="12274" width="11.42578125" style="2" customWidth="1"/>
    <col min="12275" max="12508" width="9.140625" style="2" customWidth="1"/>
    <col min="12509" max="12509" width="3.140625" style="2" customWidth="1"/>
    <col min="12510" max="12510" width="6.140625" style="2" customWidth="1"/>
    <col min="12511" max="12511" width="10.28515625" style="2" customWidth="1"/>
    <col min="12512" max="12512" width="34.140625" style="2" customWidth="1"/>
    <col min="12513" max="12513" width="9.28515625" style="2" customWidth="1"/>
    <col min="12514" max="12515" width="12.140625" style="2" customWidth="1"/>
    <col min="12516" max="12526" width="9.85546875" style="2" customWidth="1"/>
    <col min="12527" max="12527" width="11.5703125" style="2" customWidth="1"/>
    <col min="12528" max="12528" width="12.7109375" style="2" customWidth="1"/>
    <col min="12529" max="12529" width="9.140625" style="2" customWidth="1"/>
    <col min="12530" max="12530" width="11.42578125" style="2" customWidth="1"/>
    <col min="12531" max="12764" width="9.140625" style="2" customWidth="1"/>
    <col min="12765" max="12765" width="3.140625" style="2" customWidth="1"/>
    <col min="12766" max="12766" width="6.140625" style="2" customWidth="1"/>
    <col min="12767" max="12767" width="10.28515625" style="2" customWidth="1"/>
    <col min="12768" max="12768" width="34.140625" style="2" customWidth="1"/>
    <col min="12769" max="12769" width="9.28515625" style="2" customWidth="1"/>
    <col min="12770" max="12771" width="12.140625" style="2" customWidth="1"/>
    <col min="12772" max="12782" width="9.85546875" style="2" customWidth="1"/>
    <col min="12783" max="12783" width="11.5703125" style="2" customWidth="1"/>
    <col min="12784" max="12784" width="12.7109375" style="2" customWidth="1"/>
    <col min="12785" max="12785" width="9.140625" style="2" customWidth="1"/>
    <col min="12786" max="12786" width="11.42578125" style="2" customWidth="1"/>
    <col min="12787" max="13020" width="9.140625" style="2" customWidth="1"/>
    <col min="13021" max="13021" width="3.140625" style="2" customWidth="1"/>
    <col min="13022" max="13022" width="6.140625" style="2" customWidth="1"/>
    <col min="13023" max="13023" width="10.28515625" style="2" customWidth="1"/>
    <col min="13024" max="13024" width="34.140625" style="2" customWidth="1"/>
    <col min="13025" max="13025" width="9.28515625" style="2" customWidth="1"/>
    <col min="13026" max="13027" width="12.140625" style="2" customWidth="1"/>
    <col min="13028" max="13038" width="9.85546875" style="2" customWidth="1"/>
    <col min="13039" max="13039" width="11.5703125" style="2" customWidth="1"/>
    <col min="13040" max="13040" width="12.7109375" style="2" customWidth="1"/>
    <col min="13041" max="13041" width="9.140625" style="2" customWidth="1"/>
    <col min="13042" max="13042" width="11.42578125" style="2" customWidth="1"/>
    <col min="13043" max="13276" width="9.140625" style="2" customWidth="1"/>
    <col min="13277" max="13277" width="3.140625" style="2" customWidth="1"/>
    <col min="13278" max="13278" width="6.140625" style="2" customWidth="1"/>
    <col min="13279" max="13279" width="10.28515625" style="2" customWidth="1"/>
    <col min="13280" max="13280" width="34.140625" style="2" customWidth="1"/>
    <col min="13281" max="13281" width="9.28515625" style="2" customWidth="1"/>
    <col min="13282" max="13283" width="12.140625" style="2" customWidth="1"/>
    <col min="13284" max="13294" width="9.85546875" style="2" customWidth="1"/>
    <col min="13295" max="13295" width="11.5703125" style="2" customWidth="1"/>
    <col min="13296" max="13296" width="12.7109375" style="2" customWidth="1"/>
    <col min="13297" max="13297" width="9.140625" style="2" customWidth="1"/>
    <col min="13298" max="13298" width="11.42578125" style="2" customWidth="1"/>
    <col min="13299" max="13532" width="9.140625" style="2" customWidth="1"/>
    <col min="13533" max="13533" width="3.140625" style="2" customWidth="1"/>
    <col min="13534" max="13534" width="6.140625" style="2" customWidth="1"/>
    <col min="13535" max="13535" width="10.28515625" style="2" customWidth="1"/>
    <col min="13536" max="13536" width="34.140625" style="2" customWidth="1"/>
    <col min="13537" max="13537" width="9.28515625" style="2" customWidth="1"/>
    <col min="13538" max="13539" width="12.140625" style="2" customWidth="1"/>
    <col min="13540" max="13550" width="9.85546875" style="2" customWidth="1"/>
    <col min="13551" max="13551" width="11.5703125" style="2" customWidth="1"/>
    <col min="13552" max="13552" width="12.7109375" style="2" customWidth="1"/>
    <col min="13553" max="13553" width="9.140625" style="2" customWidth="1"/>
    <col min="13554" max="13554" width="11.42578125" style="2" customWidth="1"/>
    <col min="13555" max="13788" width="9.140625" style="2" customWidth="1"/>
    <col min="13789" max="13789" width="3.140625" style="2" customWidth="1"/>
    <col min="13790" max="13790" width="6.140625" style="2" customWidth="1"/>
    <col min="13791" max="13791" width="10.28515625" style="2" customWidth="1"/>
    <col min="13792" max="13792" width="34.140625" style="2" customWidth="1"/>
    <col min="13793" max="13793" width="9.28515625" style="2" customWidth="1"/>
    <col min="13794" max="13795" width="12.140625" style="2" customWidth="1"/>
    <col min="13796" max="13806" width="9.85546875" style="2" customWidth="1"/>
    <col min="13807" max="13807" width="11.5703125" style="2" customWidth="1"/>
    <col min="13808" max="13808" width="12.7109375" style="2" customWidth="1"/>
    <col min="13809" max="13809" width="9.140625" style="2" customWidth="1"/>
    <col min="13810" max="13810" width="11.42578125" style="2" customWidth="1"/>
    <col min="13811" max="14044" width="9.140625" style="2" customWidth="1"/>
    <col min="14045" max="14045" width="3.140625" style="2" customWidth="1"/>
    <col min="14046" max="14046" width="6.140625" style="2" customWidth="1"/>
    <col min="14047" max="14047" width="10.28515625" style="2" customWidth="1"/>
    <col min="14048" max="14048" width="34.140625" style="2" customWidth="1"/>
    <col min="14049" max="14049" width="9.28515625" style="2" customWidth="1"/>
    <col min="14050" max="14051" width="12.140625" style="2" customWidth="1"/>
    <col min="14052" max="14062" width="9.85546875" style="2" customWidth="1"/>
    <col min="14063" max="14063" width="11.5703125" style="2" customWidth="1"/>
    <col min="14064" max="14064" width="12.7109375" style="2" customWidth="1"/>
    <col min="14065" max="14065" width="9.140625" style="2" customWidth="1"/>
    <col min="14066" max="14066" width="11.42578125" style="2" customWidth="1"/>
    <col min="14067" max="14300" width="9.140625" style="2" customWidth="1"/>
    <col min="14301" max="14301" width="3.140625" style="2" customWidth="1"/>
    <col min="14302" max="14302" width="6.140625" style="2" customWidth="1"/>
    <col min="14303" max="14303" width="10.28515625" style="2" customWidth="1"/>
    <col min="14304" max="14304" width="34.140625" style="2" customWidth="1"/>
    <col min="14305" max="14305" width="9.28515625" style="2" customWidth="1"/>
    <col min="14306" max="14307" width="12.140625" style="2" customWidth="1"/>
    <col min="14308" max="14318" width="9.85546875" style="2" customWidth="1"/>
    <col min="14319" max="14319" width="11.5703125" style="2" customWidth="1"/>
    <col min="14320" max="14320" width="12.7109375" style="2" customWidth="1"/>
    <col min="14321" max="14321" width="9.140625" style="2" customWidth="1"/>
    <col min="14322" max="14322" width="11.42578125" style="2" customWidth="1"/>
    <col min="14323" max="14556" width="9.140625" style="2" customWidth="1"/>
    <col min="14557" max="14557" width="3.140625" style="2" customWidth="1"/>
    <col min="14558" max="14558" width="6.140625" style="2" customWidth="1"/>
    <col min="14559" max="14559" width="10.28515625" style="2" customWidth="1"/>
    <col min="14560" max="14560" width="34.140625" style="2" customWidth="1"/>
    <col min="14561" max="14561" width="9.28515625" style="2" customWidth="1"/>
    <col min="14562" max="14563" width="12.140625" style="2" customWidth="1"/>
    <col min="14564" max="14574" width="9.85546875" style="2" customWidth="1"/>
    <col min="14575" max="14575" width="11.5703125" style="2" customWidth="1"/>
    <col min="14576" max="14576" width="12.7109375" style="2" customWidth="1"/>
    <col min="14577" max="14577" width="9.140625" style="2" customWidth="1"/>
    <col min="14578" max="14578" width="11.42578125" style="2" customWidth="1"/>
    <col min="14579" max="14812" width="9.140625" style="2" customWidth="1"/>
    <col min="14813" max="14813" width="3.140625" style="2" customWidth="1"/>
    <col min="14814" max="14814" width="6.140625" style="2" customWidth="1"/>
    <col min="14815" max="14815" width="10.28515625" style="2" customWidth="1"/>
    <col min="14816" max="14816" width="34.140625" style="2" customWidth="1"/>
    <col min="14817" max="14817" width="9.28515625" style="2" customWidth="1"/>
    <col min="14818" max="14819" width="12.140625" style="2" customWidth="1"/>
    <col min="14820" max="14830" width="9.85546875" style="2" customWidth="1"/>
    <col min="14831" max="14831" width="11.5703125" style="2" customWidth="1"/>
    <col min="14832" max="14832" width="12.7109375" style="2" customWidth="1"/>
    <col min="14833" max="14833" width="9.140625" style="2" customWidth="1"/>
    <col min="14834" max="14834" width="11.42578125" style="2" customWidth="1"/>
    <col min="14835" max="15068" width="9.140625" style="2" customWidth="1"/>
    <col min="15069" max="15069" width="3.140625" style="2" customWidth="1"/>
    <col min="15070" max="15070" width="6.140625" style="2" customWidth="1"/>
    <col min="15071" max="15071" width="10.28515625" style="2" customWidth="1"/>
    <col min="15072" max="15072" width="34.140625" style="2" customWidth="1"/>
    <col min="15073" max="15073" width="9.28515625" style="2" customWidth="1"/>
    <col min="15074" max="15075" width="12.140625" style="2" customWidth="1"/>
    <col min="15076" max="15086" width="9.85546875" style="2" customWidth="1"/>
    <col min="15087" max="15087" width="11.5703125" style="2" customWidth="1"/>
    <col min="15088" max="15088" width="12.7109375" style="2" customWidth="1"/>
    <col min="15089" max="15089" width="9.140625" style="2" customWidth="1"/>
    <col min="15090" max="15090" width="11.42578125" style="2" customWidth="1"/>
    <col min="15091" max="15324" width="9.140625" style="2" customWidth="1"/>
    <col min="15325" max="15325" width="3.140625" style="2" customWidth="1"/>
    <col min="15326" max="15326" width="6.140625" style="2" customWidth="1"/>
    <col min="15327" max="15327" width="10.28515625" style="2" customWidth="1"/>
    <col min="15328" max="15328" width="34.140625" style="2" customWidth="1"/>
    <col min="15329" max="15329" width="9.28515625" style="2" customWidth="1"/>
    <col min="15330" max="15331" width="12.140625" style="2" customWidth="1"/>
    <col min="15332" max="15342" width="9.85546875" style="2" customWidth="1"/>
    <col min="15343" max="15343" width="11.5703125" style="2" customWidth="1"/>
    <col min="15344" max="15344" width="12.7109375" style="2" customWidth="1"/>
    <col min="15345" max="15345" width="9.140625" style="2" customWidth="1"/>
    <col min="15346" max="15346" width="11.42578125" style="2" customWidth="1"/>
    <col min="15347" max="15580" width="9.140625" style="2" customWidth="1"/>
    <col min="15581" max="15581" width="3.140625" style="2" customWidth="1"/>
    <col min="15582" max="15582" width="6.140625" style="2" customWidth="1"/>
    <col min="15583" max="15583" width="10.28515625" style="2" customWidth="1"/>
    <col min="15584" max="15584" width="34.140625" style="2" customWidth="1"/>
    <col min="15585" max="15585" width="9.28515625" style="2" customWidth="1"/>
    <col min="15586" max="15587" width="12.140625" style="2" customWidth="1"/>
    <col min="15588" max="15598" width="9.85546875" style="2" customWidth="1"/>
    <col min="15599" max="15599" width="11.5703125" style="2" customWidth="1"/>
    <col min="15600" max="15600" width="12.7109375" style="2" customWidth="1"/>
    <col min="15601" max="15601" width="9.140625" style="2" customWidth="1"/>
    <col min="15602" max="15602" width="11.42578125" style="2" customWidth="1"/>
    <col min="15603" max="15836" width="9.140625" style="2" customWidth="1"/>
    <col min="15837" max="15837" width="3.140625" style="2" customWidth="1"/>
    <col min="15838" max="15838" width="6.140625" style="2" customWidth="1"/>
    <col min="15839" max="15839" width="10.28515625" style="2" customWidth="1"/>
    <col min="15840" max="15840" width="34.140625" style="2" customWidth="1"/>
    <col min="15841" max="15841" width="9.28515625" style="2" customWidth="1"/>
    <col min="15842" max="15843" width="12.140625" style="2" customWidth="1"/>
    <col min="15844" max="15854" width="9.85546875" style="2" customWidth="1"/>
    <col min="15855" max="15855" width="11.5703125" style="2" customWidth="1"/>
    <col min="15856" max="15856" width="12.7109375" style="2" customWidth="1"/>
    <col min="15857" max="15857" width="9.140625" style="2" customWidth="1"/>
    <col min="15858" max="15858" width="11.42578125" style="2" customWidth="1"/>
    <col min="15859" max="16092" width="9.140625" style="2" customWidth="1"/>
    <col min="16093" max="16093" width="3.140625" style="2" customWidth="1"/>
    <col min="16094" max="16094" width="6.140625" style="2" customWidth="1"/>
    <col min="16095" max="16095" width="10.28515625" style="2" customWidth="1"/>
    <col min="16096" max="16096" width="34.140625" style="2" customWidth="1"/>
    <col min="16097" max="16097" width="9.28515625" style="2" customWidth="1"/>
    <col min="16098" max="16099" width="12.140625" style="2" customWidth="1"/>
    <col min="16100" max="16110" width="9.85546875" style="2" customWidth="1"/>
    <col min="16111" max="16111" width="11.5703125" style="2" customWidth="1"/>
    <col min="16112" max="16112" width="12.7109375" style="2" customWidth="1"/>
    <col min="16113" max="16113" width="9.140625" style="2" customWidth="1"/>
    <col min="16114" max="16114" width="11.42578125" style="2" customWidth="1"/>
    <col min="16115" max="16367" width="9.140625" style="2" customWidth="1"/>
    <col min="16368" max="16373" width="9.140625" style="2"/>
    <col min="16374" max="16383" width="9.140625" style="2" customWidth="1"/>
    <col min="16384" max="16384" width="9.140625" style="2"/>
  </cols>
  <sheetData>
    <row r="1" spans="1:8" s="77" customFormat="1" ht="15.75">
      <c r="A1" s="76" t="s">
        <v>238</v>
      </c>
      <c r="B1" s="76"/>
      <c r="C1" s="76"/>
      <c r="D1" s="76"/>
      <c r="E1" s="76"/>
      <c r="F1" s="76"/>
      <c r="G1" s="76"/>
      <c r="H1" s="76"/>
    </row>
    <row r="2" spans="1:8" s="79" customFormat="1" ht="21" customHeight="1">
      <c r="A2" s="78" t="s">
        <v>239</v>
      </c>
      <c r="B2" s="78"/>
      <c r="C2" s="78"/>
      <c r="D2" s="78"/>
      <c r="E2" s="78"/>
      <c r="F2" s="78"/>
      <c r="G2" s="78"/>
      <c r="H2" s="78"/>
    </row>
    <row r="3" spans="1:8" s="79" customFormat="1" ht="21" customHeight="1">
      <c r="A3" s="78" t="s">
        <v>240</v>
      </c>
      <c r="B3" s="78"/>
      <c r="C3" s="78"/>
      <c r="D3" s="78"/>
      <c r="E3" s="78"/>
      <c r="F3" s="78"/>
      <c r="G3" s="78"/>
      <c r="H3" s="78"/>
    </row>
    <row r="4" spans="1:8" s="79" customFormat="1" ht="72.75" customHeight="1" thickBot="1">
      <c r="A4" s="80" t="s">
        <v>241</v>
      </c>
      <c r="B4" s="80"/>
      <c r="C4" s="80"/>
      <c r="D4" s="80"/>
      <c r="E4" s="80"/>
      <c r="F4" s="80"/>
      <c r="G4" s="80"/>
      <c r="H4" s="80"/>
    </row>
    <row r="5" spans="1:8" s="86" customFormat="1" ht="38.25" customHeight="1" thickBot="1">
      <c r="A5" s="135"/>
      <c r="B5" s="81"/>
      <c r="C5" s="81"/>
      <c r="D5" s="81"/>
      <c r="E5" s="82" t="s">
        <v>242</v>
      </c>
      <c r="F5" s="83"/>
      <c r="G5" s="84" t="s">
        <v>243</v>
      </c>
      <c r="H5" s="85"/>
    </row>
    <row r="6" spans="1:8" s="1" customFormat="1" ht="33" customHeight="1" thickBot="1">
      <c r="A6" s="8"/>
      <c r="B6" s="74" t="s">
        <v>287</v>
      </c>
      <c r="C6" s="74"/>
      <c r="D6" s="75"/>
      <c r="E6" s="90" t="s">
        <v>244</v>
      </c>
      <c r="F6" s="90"/>
      <c r="G6" s="90" t="s">
        <v>245</v>
      </c>
      <c r="H6" s="91"/>
    </row>
    <row r="7" spans="1:8" s="139" customFormat="1" ht="36.75" customHeight="1">
      <c r="A7" s="136" t="s">
        <v>7</v>
      </c>
      <c r="B7" s="95" t="s">
        <v>14</v>
      </c>
      <c r="C7" s="137" t="s">
        <v>2</v>
      </c>
      <c r="D7" s="138" t="s">
        <v>13</v>
      </c>
      <c r="E7" s="95" t="s">
        <v>246</v>
      </c>
      <c r="F7" s="95" t="s">
        <v>247</v>
      </c>
      <c r="G7" s="95" t="s">
        <v>246</v>
      </c>
      <c r="H7" s="96" t="s">
        <v>247</v>
      </c>
    </row>
    <row r="8" spans="1:8" s="142" customFormat="1" ht="13.5" thickBot="1">
      <c r="A8" s="97">
        <v>1</v>
      </c>
      <c r="B8" s="98">
        <f t="shared" ref="B8:D8" si="0">A8+1</f>
        <v>2</v>
      </c>
      <c r="C8" s="98">
        <f t="shared" si="0"/>
        <v>3</v>
      </c>
      <c r="D8" s="98">
        <f t="shared" si="0"/>
        <v>4</v>
      </c>
      <c r="E8" s="140">
        <v>5</v>
      </c>
      <c r="F8" s="140">
        <v>6</v>
      </c>
      <c r="G8" s="140">
        <v>7</v>
      </c>
      <c r="H8" s="141">
        <v>8</v>
      </c>
    </row>
    <row r="9" spans="1:8">
      <c r="A9" s="9"/>
      <c r="B9" s="10" t="s">
        <v>15</v>
      </c>
      <c r="C9" s="11"/>
      <c r="D9" s="65"/>
      <c r="E9" s="11"/>
      <c r="F9" s="65"/>
      <c r="G9" s="11"/>
      <c r="H9" s="65"/>
    </row>
    <row r="10" spans="1:8" s="3" customFormat="1" ht="25.5">
      <c r="A10" s="53"/>
      <c r="B10" s="54" t="s">
        <v>16</v>
      </c>
      <c r="C10" s="55" t="s">
        <v>5</v>
      </c>
      <c r="D10" s="66">
        <v>6</v>
      </c>
      <c r="E10" s="71"/>
      <c r="F10" s="71"/>
      <c r="G10" s="143">
        <f>E10*D10</f>
        <v>0</v>
      </c>
      <c r="H10" s="143">
        <f>F10*D10</f>
        <v>0</v>
      </c>
    </row>
    <row r="11" spans="1:8" s="3" customFormat="1">
      <c r="A11" s="53"/>
      <c r="B11" s="54" t="s">
        <v>17</v>
      </c>
      <c r="C11" s="55" t="s">
        <v>5</v>
      </c>
      <c r="D11" s="66">
        <v>2</v>
      </c>
      <c r="E11" s="71"/>
      <c r="F11" s="71"/>
      <c r="G11" s="143">
        <f t="shared" ref="G11:G65" si="1">E11*D11</f>
        <v>0</v>
      </c>
      <c r="H11" s="143">
        <f t="shared" ref="H11:H65" si="2">F11*D11</f>
        <v>0</v>
      </c>
    </row>
    <row r="12" spans="1:8" s="3" customFormat="1">
      <c r="A12" s="53"/>
      <c r="B12" s="54" t="s">
        <v>41</v>
      </c>
      <c r="C12" s="55" t="s">
        <v>5</v>
      </c>
      <c r="D12" s="66">
        <v>2</v>
      </c>
      <c r="E12" s="71"/>
      <c r="F12" s="71"/>
      <c r="G12" s="143">
        <f t="shared" si="1"/>
        <v>0</v>
      </c>
      <c r="H12" s="143">
        <f t="shared" si="2"/>
        <v>0</v>
      </c>
    </row>
    <row r="13" spans="1:8" s="3" customFormat="1">
      <c r="A13" s="53"/>
      <c r="B13" s="54" t="s">
        <v>42</v>
      </c>
      <c r="C13" s="55" t="s">
        <v>5</v>
      </c>
      <c r="D13" s="66">
        <v>1</v>
      </c>
      <c r="E13" s="71"/>
      <c r="F13" s="71"/>
      <c r="G13" s="143">
        <f t="shared" si="1"/>
        <v>0</v>
      </c>
      <c r="H13" s="143">
        <f t="shared" si="2"/>
        <v>0</v>
      </c>
    </row>
    <row r="14" spans="1:8">
      <c r="A14" s="9"/>
      <c r="B14" s="10" t="s">
        <v>18</v>
      </c>
      <c r="C14" s="11"/>
      <c r="D14" s="65"/>
      <c r="E14" s="11"/>
      <c r="F14" s="65"/>
      <c r="G14" s="144"/>
      <c r="H14" s="145"/>
    </row>
    <row r="15" spans="1:8" s="4" customFormat="1" ht="25.5">
      <c r="A15" s="53"/>
      <c r="B15" s="56" t="s">
        <v>43</v>
      </c>
      <c r="C15" s="55" t="s">
        <v>5</v>
      </c>
      <c r="D15" s="66">
        <v>2</v>
      </c>
      <c r="E15" s="71"/>
      <c r="F15" s="71"/>
      <c r="G15" s="143">
        <f t="shared" si="1"/>
        <v>0</v>
      </c>
      <c r="H15" s="143">
        <f t="shared" si="2"/>
        <v>0</v>
      </c>
    </row>
    <row r="16" spans="1:8" s="4" customFormat="1" ht="25.5">
      <c r="A16" s="53"/>
      <c r="B16" s="56" t="s">
        <v>44</v>
      </c>
      <c r="C16" s="53" t="s">
        <v>5</v>
      </c>
      <c r="D16" s="66">
        <v>1</v>
      </c>
      <c r="E16" s="71"/>
      <c r="F16" s="71"/>
      <c r="G16" s="143">
        <f t="shared" si="1"/>
        <v>0</v>
      </c>
      <c r="H16" s="143">
        <f t="shared" si="2"/>
        <v>0</v>
      </c>
    </row>
    <row r="17" spans="1:8" s="4" customFormat="1">
      <c r="A17" s="53"/>
      <c r="B17" s="54" t="s">
        <v>45</v>
      </c>
      <c r="C17" s="55" t="s">
        <v>5</v>
      </c>
      <c r="D17" s="66">
        <v>2</v>
      </c>
      <c r="E17" s="71"/>
      <c r="F17" s="71"/>
      <c r="G17" s="143">
        <f t="shared" si="1"/>
        <v>0</v>
      </c>
      <c r="H17" s="143">
        <f t="shared" si="2"/>
        <v>0</v>
      </c>
    </row>
    <row r="18" spans="1:8">
      <c r="A18" s="9"/>
      <c r="B18" s="10" t="s">
        <v>19</v>
      </c>
      <c r="C18" s="11"/>
      <c r="D18" s="65"/>
      <c r="E18" s="11"/>
      <c r="F18" s="65"/>
      <c r="G18" s="11"/>
      <c r="H18" s="65"/>
    </row>
    <row r="19" spans="1:8" s="4" customFormat="1">
      <c r="A19" s="53"/>
      <c r="B19" s="56" t="s">
        <v>46</v>
      </c>
      <c r="C19" s="53" t="s">
        <v>5</v>
      </c>
      <c r="D19" s="66">
        <v>4</v>
      </c>
      <c r="E19" s="71"/>
      <c r="F19" s="71"/>
      <c r="G19" s="143">
        <f t="shared" si="1"/>
        <v>0</v>
      </c>
      <c r="H19" s="143">
        <f t="shared" si="2"/>
        <v>0</v>
      </c>
    </row>
    <row r="20" spans="1:8" s="4" customFormat="1">
      <c r="A20" s="53"/>
      <c r="B20" s="56" t="s">
        <v>47</v>
      </c>
      <c r="C20" s="53" t="s">
        <v>5</v>
      </c>
      <c r="D20" s="66">
        <v>6</v>
      </c>
      <c r="E20" s="71"/>
      <c r="F20" s="71"/>
      <c r="G20" s="143">
        <f t="shared" si="1"/>
        <v>0</v>
      </c>
      <c r="H20" s="143">
        <f t="shared" si="2"/>
        <v>0</v>
      </c>
    </row>
    <row r="21" spans="1:8">
      <c r="A21" s="9"/>
      <c r="B21" s="10" t="s">
        <v>20</v>
      </c>
      <c r="C21" s="11"/>
      <c r="D21" s="65"/>
      <c r="E21" s="11"/>
      <c r="F21" s="65"/>
      <c r="G21" s="11"/>
      <c r="H21" s="65"/>
    </row>
    <row r="22" spans="1:8" s="4" customFormat="1" ht="25.5">
      <c r="A22" s="53"/>
      <c r="B22" s="54" t="s">
        <v>21</v>
      </c>
      <c r="C22" s="55" t="s">
        <v>5</v>
      </c>
      <c r="D22" s="66">
        <v>573</v>
      </c>
      <c r="E22" s="71"/>
      <c r="F22" s="71"/>
      <c r="G22" s="143">
        <f t="shared" si="1"/>
        <v>0</v>
      </c>
      <c r="H22" s="143">
        <f t="shared" si="2"/>
        <v>0</v>
      </c>
    </row>
    <row r="23" spans="1:8" s="4" customFormat="1">
      <c r="A23" s="53"/>
      <c r="B23" s="54" t="s">
        <v>22</v>
      </c>
      <c r="C23" s="55" t="s">
        <v>5</v>
      </c>
      <c r="D23" s="66">
        <v>28</v>
      </c>
      <c r="E23" s="71"/>
      <c r="F23" s="71"/>
      <c r="G23" s="143">
        <f t="shared" si="1"/>
        <v>0</v>
      </c>
      <c r="H23" s="143">
        <f t="shared" si="2"/>
        <v>0</v>
      </c>
    </row>
    <row r="24" spans="1:8" s="4" customFormat="1">
      <c r="A24" s="53"/>
      <c r="B24" s="54" t="s">
        <v>23</v>
      </c>
      <c r="C24" s="55" t="s">
        <v>5</v>
      </c>
      <c r="D24" s="66">
        <v>515</v>
      </c>
      <c r="E24" s="71"/>
      <c r="F24" s="71"/>
      <c r="G24" s="143">
        <f t="shared" si="1"/>
        <v>0</v>
      </c>
      <c r="H24" s="143">
        <f t="shared" si="2"/>
        <v>0</v>
      </c>
    </row>
    <row r="25" spans="1:8" s="4" customFormat="1" ht="25.5">
      <c r="A25" s="53"/>
      <c r="B25" s="56" t="s">
        <v>48</v>
      </c>
      <c r="C25" s="55" t="s">
        <v>5</v>
      </c>
      <c r="D25" s="66">
        <v>27</v>
      </c>
      <c r="E25" s="71"/>
      <c r="F25" s="71"/>
      <c r="G25" s="143">
        <f t="shared" si="1"/>
        <v>0</v>
      </c>
      <c r="H25" s="143">
        <f t="shared" si="2"/>
        <v>0</v>
      </c>
    </row>
    <row r="26" spans="1:8" s="4" customFormat="1" ht="25.5">
      <c r="A26" s="53"/>
      <c r="B26" s="56" t="s">
        <v>49</v>
      </c>
      <c r="C26" s="55" t="s">
        <v>5</v>
      </c>
      <c r="D26" s="66">
        <v>64</v>
      </c>
      <c r="E26" s="71"/>
      <c r="F26" s="71"/>
      <c r="G26" s="143">
        <f t="shared" si="1"/>
        <v>0</v>
      </c>
      <c r="H26" s="143">
        <f t="shared" si="2"/>
        <v>0</v>
      </c>
    </row>
    <row r="27" spans="1:8" ht="25.5">
      <c r="A27" s="53"/>
      <c r="B27" s="56" t="s">
        <v>50</v>
      </c>
      <c r="C27" s="55" t="s">
        <v>5</v>
      </c>
      <c r="D27" s="66">
        <v>60</v>
      </c>
      <c r="E27" s="71"/>
      <c r="F27" s="71"/>
      <c r="G27" s="143">
        <f t="shared" si="1"/>
        <v>0</v>
      </c>
      <c r="H27" s="143">
        <f t="shared" si="2"/>
        <v>0</v>
      </c>
    </row>
    <row r="28" spans="1:8" s="4" customFormat="1">
      <c r="A28" s="9"/>
      <c r="B28" s="10" t="s">
        <v>24</v>
      </c>
      <c r="C28" s="11"/>
      <c r="D28" s="67"/>
      <c r="E28" s="11"/>
      <c r="F28" s="67"/>
      <c r="G28" s="11"/>
      <c r="H28" s="67"/>
    </row>
    <row r="29" spans="1:8" s="4" customFormat="1" ht="25.5">
      <c r="A29" s="53"/>
      <c r="B29" s="56" t="s">
        <v>51</v>
      </c>
      <c r="C29" s="55" t="s">
        <v>5</v>
      </c>
      <c r="D29" s="66">
        <v>84</v>
      </c>
      <c r="E29" s="71"/>
      <c r="F29" s="71"/>
      <c r="G29" s="143">
        <f t="shared" si="1"/>
        <v>0</v>
      </c>
      <c r="H29" s="143">
        <f t="shared" si="2"/>
        <v>0</v>
      </c>
    </row>
    <row r="30" spans="1:8" ht="25.5">
      <c r="A30" s="53"/>
      <c r="B30" s="56" t="s">
        <v>25</v>
      </c>
      <c r="C30" s="55" t="s">
        <v>5</v>
      </c>
      <c r="D30" s="66">
        <v>58</v>
      </c>
      <c r="E30" s="71"/>
      <c r="F30" s="71"/>
      <c r="G30" s="143">
        <f t="shared" si="1"/>
        <v>0</v>
      </c>
      <c r="H30" s="143">
        <f t="shared" si="2"/>
        <v>0</v>
      </c>
    </row>
    <row r="31" spans="1:8" s="4" customFormat="1">
      <c r="A31" s="9"/>
      <c r="B31" s="10" t="s">
        <v>26</v>
      </c>
      <c r="C31" s="11"/>
      <c r="D31" s="67"/>
      <c r="E31" s="11"/>
      <c r="F31" s="67"/>
      <c r="G31" s="11"/>
      <c r="H31" s="67"/>
    </row>
    <row r="32" spans="1:8" s="4" customFormat="1">
      <c r="A32" s="53"/>
      <c r="B32" s="56" t="s">
        <v>52</v>
      </c>
      <c r="C32" s="53" t="s">
        <v>5</v>
      </c>
      <c r="D32" s="66">
        <v>5</v>
      </c>
      <c r="E32" s="71"/>
      <c r="F32" s="71"/>
      <c r="G32" s="143">
        <f t="shared" si="1"/>
        <v>0</v>
      </c>
      <c r="H32" s="143">
        <f t="shared" si="2"/>
        <v>0</v>
      </c>
    </row>
    <row r="33" spans="1:8" s="4" customFormat="1">
      <c r="A33" s="53"/>
      <c r="B33" s="56" t="s">
        <v>27</v>
      </c>
      <c r="C33" s="53" t="s">
        <v>5</v>
      </c>
      <c r="D33" s="66">
        <v>3</v>
      </c>
      <c r="E33" s="71"/>
      <c r="F33" s="71"/>
      <c r="G33" s="143">
        <f t="shared" si="1"/>
        <v>0</v>
      </c>
      <c r="H33" s="143">
        <f t="shared" si="2"/>
        <v>0</v>
      </c>
    </row>
    <row r="34" spans="1:8" s="4" customFormat="1">
      <c r="A34" s="53"/>
      <c r="B34" s="56" t="s">
        <v>53</v>
      </c>
      <c r="C34" s="53" t="s">
        <v>5</v>
      </c>
      <c r="D34" s="66">
        <v>2</v>
      </c>
      <c r="E34" s="71"/>
      <c r="F34" s="71"/>
      <c r="G34" s="143">
        <f t="shared" si="1"/>
        <v>0</v>
      </c>
      <c r="H34" s="143">
        <f t="shared" si="2"/>
        <v>0</v>
      </c>
    </row>
    <row r="35" spans="1:8" s="4" customFormat="1">
      <c r="A35" s="53"/>
      <c r="B35" s="56" t="s">
        <v>28</v>
      </c>
      <c r="C35" s="53" t="s">
        <v>5</v>
      </c>
      <c r="D35" s="66">
        <v>2</v>
      </c>
      <c r="E35" s="71"/>
      <c r="F35" s="71"/>
      <c r="G35" s="143">
        <f t="shared" si="1"/>
        <v>0</v>
      </c>
      <c r="H35" s="143">
        <f t="shared" si="2"/>
        <v>0</v>
      </c>
    </row>
    <row r="36" spans="1:8" s="4" customFormat="1">
      <c r="A36" s="53"/>
      <c r="B36" s="56" t="s">
        <v>29</v>
      </c>
      <c r="C36" s="53" t="s">
        <v>5</v>
      </c>
      <c r="D36" s="66">
        <v>1</v>
      </c>
      <c r="E36" s="71"/>
      <c r="F36" s="71"/>
      <c r="G36" s="143">
        <f t="shared" si="1"/>
        <v>0</v>
      </c>
      <c r="H36" s="143">
        <f t="shared" si="2"/>
        <v>0</v>
      </c>
    </row>
    <row r="37" spans="1:8" s="4" customFormat="1">
      <c r="A37" s="53"/>
      <c r="B37" s="56" t="s">
        <v>54</v>
      </c>
      <c r="C37" s="53" t="s">
        <v>5</v>
      </c>
      <c r="D37" s="66">
        <v>1</v>
      </c>
      <c r="E37" s="71"/>
      <c r="F37" s="71"/>
      <c r="G37" s="143">
        <f t="shared" si="1"/>
        <v>0</v>
      </c>
      <c r="H37" s="143">
        <f t="shared" si="2"/>
        <v>0</v>
      </c>
    </row>
    <row r="38" spans="1:8" ht="25.5">
      <c r="A38" s="53"/>
      <c r="B38" s="56" t="s">
        <v>30</v>
      </c>
      <c r="C38" s="53" t="s">
        <v>5</v>
      </c>
      <c r="D38" s="66">
        <v>99</v>
      </c>
      <c r="E38" s="71"/>
      <c r="F38" s="71"/>
      <c r="G38" s="143">
        <f t="shared" si="1"/>
        <v>0</v>
      </c>
      <c r="H38" s="143">
        <f t="shared" si="2"/>
        <v>0</v>
      </c>
    </row>
    <row r="39" spans="1:8" s="4" customFormat="1">
      <c r="A39" s="53"/>
      <c r="B39" s="56" t="s">
        <v>55</v>
      </c>
      <c r="C39" s="53" t="s">
        <v>5</v>
      </c>
      <c r="D39" s="66">
        <v>1</v>
      </c>
      <c r="E39" s="71"/>
      <c r="F39" s="71"/>
      <c r="G39" s="143">
        <f t="shared" si="1"/>
        <v>0</v>
      </c>
      <c r="H39" s="143">
        <f t="shared" si="2"/>
        <v>0</v>
      </c>
    </row>
    <row r="40" spans="1:8">
      <c r="A40" s="9"/>
      <c r="B40" s="10" t="s">
        <v>56</v>
      </c>
      <c r="C40" s="11"/>
      <c r="D40" s="67"/>
      <c r="E40" s="11"/>
      <c r="F40" s="67"/>
      <c r="G40" s="11"/>
      <c r="H40" s="67"/>
    </row>
    <row r="41" spans="1:8" ht="25.5">
      <c r="A41" s="12"/>
      <c r="B41" s="57" t="s">
        <v>57</v>
      </c>
      <c r="C41" s="13"/>
      <c r="D41" s="68"/>
      <c r="E41" s="70"/>
      <c r="F41" s="70"/>
      <c r="G41" s="143"/>
      <c r="H41" s="143"/>
    </row>
    <row r="42" spans="1:8" s="4" customFormat="1">
      <c r="A42" s="58"/>
      <c r="B42" s="59" t="s">
        <v>34</v>
      </c>
      <c r="C42" s="55" t="s">
        <v>6</v>
      </c>
      <c r="D42" s="69">
        <f>2105*1.02</f>
        <v>2147.1</v>
      </c>
      <c r="E42" s="71"/>
      <c r="F42" s="71"/>
      <c r="G42" s="143">
        <f t="shared" si="1"/>
        <v>0</v>
      </c>
      <c r="H42" s="143">
        <f t="shared" si="2"/>
        <v>0</v>
      </c>
    </row>
    <row r="43" spans="1:8" s="4" customFormat="1">
      <c r="A43" s="58"/>
      <c r="B43" s="59" t="s">
        <v>38</v>
      </c>
      <c r="C43" s="55" t="s">
        <v>6</v>
      </c>
      <c r="D43" s="69">
        <f>426*1.02</f>
        <v>434.52</v>
      </c>
      <c r="E43" s="71"/>
      <c r="F43" s="71"/>
      <c r="G43" s="143">
        <f t="shared" si="1"/>
        <v>0</v>
      </c>
      <c r="H43" s="143">
        <f t="shared" si="2"/>
        <v>0</v>
      </c>
    </row>
    <row r="44" spans="1:8" s="4" customFormat="1">
      <c r="A44" s="58"/>
      <c r="B44" s="59" t="s">
        <v>39</v>
      </c>
      <c r="C44" s="55" t="s">
        <v>6</v>
      </c>
      <c r="D44" s="69">
        <f>198*1.02</f>
        <v>201.96</v>
      </c>
      <c r="E44" s="71"/>
      <c r="F44" s="71"/>
      <c r="G44" s="143">
        <f t="shared" si="1"/>
        <v>0</v>
      </c>
      <c r="H44" s="143">
        <f t="shared" si="2"/>
        <v>0</v>
      </c>
    </row>
    <row r="45" spans="1:8" s="4" customFormat="1">
      <c r="A45" s="58"/>
      <c r="B45" s="59" t="s">
        <v>31</v>
      </c>
      <c r="C45" s="55" t="s">
        <v>6</v>
      </c>
      <c r="D45" s="69">
        <v>10</v>
      </c>
      <c r="E45" s="71"/>
      <c r="F45" s="71"/>
      <c r="G45" s="143">
        <f t="shared" si="1"/>
        <v>0</v>
      </c>
      <c r="H45" s="143">
        <f t="shared" si="2"/>
        <v>0</v>
      </c>
    </row>
    <row r="46" spans="1:8">
      <c r="A46" s="58"/>
      <c r="B46" s="59" t="s">
        <v>33</v>
      </c>
      <c r="C46" s="55" t="s">
        <v>6</v>
      </c>
      <c r="D46" s="69">
        <v>10</v>
      </c>
      <c r="E46" s="71"/>
      <c r="F46" s="71"/>
      <c r="G46" s="143">
        <f t="shared" si="1"/>
        <v>0</v>
      </c>
      <c r="H46" s="143">
        <f t="shared" si="2"/>
        <v>0</v>
      </c>
    </row>
    <row r="47" spans="1:8" s="4" customFormat="1">
      <c r="A47" s="58"/>
      <c r="B47" s="59" t="s">
        <v>32</v>
      </c>
      <c r="C47" s="55" t="s">
        <v>6</v>
      </c>
      <c r="D47" s="69">
        <v>2749</v>
      </c>
      <c r="E47" s="71"/>
      <c r="F47" s="71"/>
      <c r="G47" s="143">
        <f t="shared" si="1"/>
        <v>0</v>
      </c>
      <c r="H47" s="143">
        <f t="shared" si="2"/>
        <v>0</v>
      </c>
    </row>
    <row r="48" spans="1:8" s="4" customFormat="1">
      <c r="A48" s="58"/>
      <c r="B48" s="59" t="s">
        <v>58</v>
      </c>
      <c r="C48" s="55" t="s">
        <v>5</v>
      </c>
      <c r="D48" s="69">
        <v>1375</v>
      </c>
      <c r="E48" s="71"/>
      <c r="F48" s="71"/>
      <c r="G48" s="143">
        <f t="shared" si="1"/>
        <v>0</v>
      </c>
      <c r="H48" s="143">
        <f t="shared" si="2"/>
        <v>0</v>
      </c>
    </row>
    <row r="49" spans="1:8" s="4" customFormat="1">
      <c r="A49" s="58"/>
      <c r="B49" s="59" t="s">
        <v>59</v>
      </c>
      <c r="C49" s="55" t="s">
        <v>5</v>
      </c>
      <c r="D49" s="69">
        <v>1375</v>
      </c>
      <c r="E49" s="71"/>
      <c r="F49" s="71"/>
      <c r="G49" s="143">
        <f t="shared" si="1"/>
        <v>0</v>
      </c>
      <c r="H49" s="143">
        <f t="shared" si="2"/>
        <v>0</v>
      </c>
    </row>
    <row r="50" spans="1:8" s="4" customFormat="1">
      <c r="A50" s="58"/>
      <c r="B50" s="59" t="s">
        <v>60</v>
      </c>
      <c r="C50" s="55" t="s">
        <v>5</v>
      </c>
      <c r="D50" s="69">
        <v>99</v>
      </c>
      <c r="E50" s="71"/>
      <c r="F50" s="71"/>
      <c r="G50" s="143">
        <f t="shared" si="1"/>
        <v>0</v>
      </c>
      <c r="H50" s="143">
        <f t="shared" si="2"/>
        <v>0</v>
      </c>
    </row>
    <row r="51" spans="1:8" s="4" customFormat="1" ht="25.5">
      <c r="A51" s="58"/>
      <c r="B51" s="57" t="s">
        <v>61</v>
      </c>
      <c r="C51" s="13"/>
      <c r="D51" s="68"/>
      <c r="E51" s="71"/>
      <c r="F51" s="71"/>
      <c r="G51" s="143"/>
      <c r="H51" s="143"/>
    </row>
    <row r="52" spans="1:8">
      <c r="A52" s="58"/>
      <c r="B52" s="59" t="s">
        <v>34</v>
      </c>
      <c r="C52" s="55" t="s">
        <v>6</v>
      </c>
      <c r="D52" s="69">
        <f>420*1.02</f>
        <v>428.4</v>
      </c>
      <c r="E52" s="71"/>
      <c r="F52" s="71"/>
      <c r="G52" s="143">
        <f t="shared" si="1"/>
        <v>0</v>
      </c>
      <c r="H52" s="143">
        <f t="shared" si="2"/>
        <v>0</v>
      </c>
    </row>
    <row r="53" spans="1:8" s="4" customFormat="1">
      <c r="A53" s="58"/>
      <c r="B53" s="59" t="s">
        <v>35</v>
      </c>
      <c r="C53" s="55" t="s">
        <v>6</v>
      </c>
      <c r="D53" s="69">
        <v>42</v>
      </c>
      <c r="E53" s="71"/>
      <c r="F53" s="71"/>
      <c r="G53" s="143">
        <f t="shared" si="1"/>
        <v>0</v>
      </c>
      <c r="H53" s="143">
        <f t="shared" si="2"/>
        <v>0</v>
      </c>
    </row>
    <row r="54" spans="1:8" s="4" customFormat="1">
      <c r="A54" s="58"/>
      <c r="B54" s="59" t="s">
        <v>58</v>
      </c>
      <c r="C54" s="55" t="s">
        <v>5</v>
      </c>
      <c r="D54" s="69">
        <v>21</v>
      </c>
      <c r="E54" s="71"/>
      <c r="F54" s="71"/>
      <c r="G54" s="143">
        <f t="shared" si="1"/>
        <v>0</v>
      </c>
      <c r="H54" s="143">
        <f t="shared" si="2"/>
        <v>0</v>
      </c>
    </row>
    <row r="55" spans="1:8" s="4" customFormat="1">
      <c r="A55" s="58"/>
      <c r="B55" s="59" t="s">
        <v>59</v>
      </c>
      <c r="C55" s="55" t="s">
        <v>5</v>
      </c>
      <c r="D55" s="69">
        <v>21</v>
      </c>
      <c r="E55" s="71"/>
      <c r="F55" s="71"/>
      <c r="G55" s="143">
        <f t="shared" si="1"/>
        <v>0</v>
      </c>
      <c r="H55" s="143">
        <f t="shared" si="2"/>
        <v>0</v>
      </c>
    </row>
    <row r="56" spans="1:8" s="4" customFormat="1" ht="25.5">
      <c r="A56" s="58"/>
      <c r="B56" s="57" t="s">
        <v>62</v>
      </c>
      <c r="C56" s="13"/>
      <c r="D56" s="68"/>
      <c r="E56" s="71"/>
      <c r="F56" s="71"/>
      <c r="G56" s="143"/>
      <c r="H56" s="143"/>
    </row>
    <row r="57" spans="1:8" s="4" customFormat="1">
      <c r="A57" s="58"/>
      <c r="B57" s="59" t="s">
        <v>34</v>
      </c>
      <c r="C57" s="55" t="s">
        <v>6</v>
      </c>
      <c r="D57" s="69">
        <f>864*1.02</f>
        <v>881.28</v>
      </c>
      <c r="E57" s="71"/>
      <c r="F57" s="71"/>
      <c r="G57" s="143">
        <f t="shared" si="1"/>
        <v>0</v>
      </c>
      <c r="H57" s="143">
        <f t="shared" si="2"/>
        <v>0</v>
      </c>
    </row>
    <row r="58" spans="1:8" s="5" customFormat="1">
      <c r="A58" s="58"/>
      <c r="B58" s="59" t="s">
        <v>63</v>
      </c>
      <c r="C58" s="55" t="s">
        <v>6</v>
      </c>
      <c r="D58" s="69">
        <v>48</v>
      </c>
      <c r="E58" s="71"/>
      <c r="F58" s="71"/>
      <c r="G58" s="143">
        <f t="shared" si="1"/>
        <v>0</v>
      </c>
      <c r="H58" s="143">
        <f t="shared" si="2"/>
        <v>0</v>
      </c>
    </row>
    <row r="59" spans="1:8" s="4" customFormat="1">
      <c r="A59" s="58"/>
      <c r="B59" s="59" t="s">
        <v>36</v>
      </c>
      <c r="C59" s="55" t="s">
        <v>5</v>
      </c>
      <c r="D59" s="69">
        <v>48</v>
      </c>
      <c r="E59" s="71"/>
      <c r="F59" s="71"/>
      <c r="G59" s="143">
        <f t="shared" si="1"/>
        <v>0</v>
      </c>
      <c r="H59" s="143">
        <f t="shared" si="2"/>
        <v>0</v>
      </c>
    </row>
    <row r="60" spans="1:8" s="4" customFormat="1">
      <c r="A60" s="58"/>
      <c r="B60" s="59" t="s">
        <v>64</v>
      </c>
      <c r="C60" s="55" t="s">
        <v>5</v>
      </c>
      <c r="D60" s="69">
        <v>96</v>
      </c>
      <c r="E60" s="71"/>
      <c r="F60" s="71"/>
      <c r="G60" s="143">
        <f t="shared" si="1"/>
        <v>0</v>
      </c>
      <c r="H60" s="143">
        <f t="shared" si="2"/>
        <v>0</v>
      </c>
    </row>
    <row r="61" spans="1:8" s="4" customFormat="1">
      <c r="A61" s="58"/>
      <c r="B61" s="59" t="s">
        <v>37</v>
      </c>
      <c r="C61" s="55" t="s">
        <v>5</v>
      </c>
      <c r="D61" s="69">
        <v>16</v>
      </c>
      <c r="E61" s="71"/>
      <c r="F61" s="71"/>
      <c r="G61" s="143">
        <f t="shared" si="1"/>
        <v>0</v>
      </c>
      <c r="H61" s="143">
        <f t="shared" si="2"/>
        <v>0</v>
      </c>
    </row>
    <row r="62" spans="1:8" s="4" customFormat="1">
      <c r="A62" s="9"/>
      <c r="B62" s="10" t="s">
        <v>288</v>
      </c>
      <c r="C62" s="11"/>
      <c r="D62" s="67"/>
      <c r="E62" s="11"/>
      <c r="F62" s="67"/>
      <c r="G62" s="11"/>
      <c r="H62" s="67"/>
    </row>
    <row r="63" spans="1:8" s="5" customFormat="1">
      <c r="A63" s="58"/>
      <c r="B63" s="56" t="s">
        <v>40</v>
      </c>
      <c r="C63" s="53" t="s">
        <v>5</v>
      </c>
      <c r="D63" s="69">
        <v>162</v>
      </c>
      <c r="E63" s="71"/>
      <c r="F63" s="71"/>
      <c r="G63" s="143">
        <f t="shared" si="1"/>
        <v>0</v>
      </c>
      <c r="H63" s="143">
        <f t="shared" si="2"/>
        <v>0</v>
      </c>
    </row>
    <row r="64" spans="1:8" s="4" customFormat="1">
      <c r="A64" s="60"/>
      <c r="B64" s="61" t="s">
        <v>65</v>
      </c>
      <c r="C64" s="62" t="s">
        <v>5</v>
      </c>
      <c r="D64" s="69">
        <v>1</v>
      </c>
      <c r="E64" s="71"/>
      <c r="F64" s="71"/>
      <c r="G64" s="143">
        <f t="shared" si="1"/>
        <v>0</v>
      </c>
      <c r="H64" s="143">
        <f t="shared" si="2"/>
        <v>0</v>
      </c>
    </row>
    <row r="65" spans="1:8" s="4" customFormat="1" ht="13.5" thickBot="1">
      <c r="A65" s="60"/>
      <c r="B65" s="61" t="s">
        <v>66</v>
      </c>
      <c r="C65" s="62" t="s">
        <v>6</v>
      </c>
      <c r="D65" s="72">
        <v>2</v>
      </c>
      <c r="E65" s="73"/>
      <c r="F65" s="73"/>
      <c r="G65" s="143">
        <f t="shared" si="1"/>
        <v>0</v>
      </c>
      <c r="H65" s="143">
        <f t="shared" si="2"/>
        <v>0</v>
      </c>
    </row>
    <row r="66" spans="1:8" ht="15.75">
      <c r="A66" s="102" t="s">
        <v>255</v>
      </c>
      <c r="B66" s="103"/>
      <c r="C66" s="103"/>
      <c r="D66" s="103"/>
      <c r="E66" s="103"/>
      <c r="F66" s="103"/>
      <c r="G66" s="103"/>
      <c r="H66" s="104"/>
    </row>
    <row r="67" spans="1:8">
      <c r="A67" s="146"/>
      <c r="B67" s="106"/>
      <c r="C67" s="107"/>
      <c r="D67" s="108"/>
      <c r="E67" s="107"/>
      <c r="F67" s="107"/>
      <c r="G67" s="109"/>
      <c r="H67" s="110"/>
    </row>
    <row r="68" spans="1:8" ht="13.5" thickBot="1">
      <c r="A68" s="147"/>
      <c r="B68" s="112"/>
      <c r="C68" s="113"/>
      <c r="D68" s="114"/>
      <c r="E68" s="113"/>
      <c r="F68" s="113"/>
      <c r="G68" s="115"/>
      <c r="H68" s="116"/>
    </row>
    <row r="69" spans="1:8" ht="16.5" thickBot="1">
      <c r="A69" s="117"/>
      <c r="B69" s="118"/>
      <c r="C69" s="118"/>
      <c r="D69" s="118"/>
      <c r="E69" s="119"/>
      <c r="F69" s="119"/>
      <c r="G69" s="119">
        <f>SUM(G10:G65)</f>
        <v>0</v>
      </c>
      <c r="H69" s="120">
        <f>SUM(H10:H65)</f>
        <v>0</v>
      </c>
    </row>
    <row r="70" spans="1:8" ht="16.5" thickBot="1">
      <c r="A70" s="148"/>
      <c r="B70" s="121"/>
      <c r="C70" s="121"/>
      <c r="D70" s="122"/>
      <c r="E70" s="121"/>
      <c r="F70" s="121"/>
      <c r="G70" s="123" t="s">
        <v>256</v>
      </c>
      <c r="H70" s="120">
        <f>G69+H69</f>
        <v>0</v>
      </c>
    </row>
    <row r="71" spans="1:8" ht="16.5" thickBot="1">
      <c r="A71" s="124" t="s">
        <v>257</v>
      </c>
      <c r="B71" s="125"/>
      <c r="C71" s="125"/>
      <c r="D71" s="125"/>
      <c r="E71" s="125"/>
      <c r="F71" s="125"/>
      <c r="G71" s="125"/>
      <c r="H71" s="125"/>
    </row>
    <row r="72" spans="1:8" ht="15.75">
      <c r="A72" s="126">
        <v>1</v>
      </c>
      <c r="B72" s="127" t="s">
        <v>258</v>
      </c>
      <c r="C72" s="127"/>
      <c r="D72" s="127" t="s">
        <v>259</v>
      </c>
      <c r="E72" s="127"/>
      <c r="F72" s="128"/>
      <c r="G72" s="128"/>
      <c r="H72" s="128"/>
    </row>
    <row r="73" spans="1:8" ht="15.75">
      <c r="A73" s="129">
        <v>2</v>
      </c>
      <c r="B73" s="130" t="s">
        <v>260</v>
      </c>
      <c r="C73" s="130"/>
      <c r="D73" s="130" t="s">
        <v>261</v>
      </c>
      <c r="E73" s="130"/>
      <c r="F73" s="131"/>
      <c r="G73" s="131"/>
      <c r="H73" s="131"/>
    </row>
    <row r="74" spans="1:8" ht="15.75">
      <c r="A74" s="129">
        <v>3</v>
      </c>
      <c r="B74" s="130" t="s">
        <v>262</v>
      </c>
      <c r="C74" s="130"/>
      <c r="D74" s="130" t="s">
        <v>263</v>
      </c>
      <c r="E74" s="130"/>
      <c r="F74" s="131"/>
      <c r="G74" s="131"/>
      <c r="H74" s="131"/>
    </row>
    <row r="75" spans="1:8" ht="15.75">
      <c r="A75" s="129">
        <v>4</v>
      </c>
      <c r="B75" s="130" t="s">
        <v>264</v>
      </c>
      <c r="C75" s="130"/>
      <c r="D75" s="130" t="s">
        <v>265</v>
      </c>
      <c r="E75" s="130"/>
      <c r="F75" s="131"/>
      <c r="G75" s="131"/>
      <c r="H75" s="131"/>
    </row>
    <row r="76" spans="1:8" ht="15.75">
      <c r="A76" s="129">
        <v>5</v>
      </c>
      <c r="B76" s="130" t="s">
        <v>266</v>
      </c>
      <c r="C76" s="130"/>
      <c r="D76" s="130" t="s">
        <v>267</v>
      </c>
      <c r="E76" s="130"/>
      <c r="F76" s="131"/>
      <c r="G76" s="131"/>
      <c r="H76" s="131"/>
    </row>
    <row r="77" spans="1:8" ht="15.75">
      <c r="A77" s="129">
        <v>6</v>
      </c>
      <c r="B77" s="130" t="s">
        <v>268</v>
      </c>
      <c r="C77" s="130"/>
      <c r="D77" s="130" t="s">
        <v>269</v>
      </c>
      <c r="E77" s="130"/>
      <c r="F77" s="131"/>
      <c r="G77" s="131"/>
      <c r="H77" s="131"/>
    </row>
    <row r="78" spans="1:8" ht="15.75">
      <c r="A78" s="129">
        <v>7</v>
      </c>
      <c r="B78" s="130" t="s">
        <v>270</v>
      </c>
      <c r="C78" s="130"/>
      <c r="D78" s="130" t="s">
        <v>271</v>
      </c>
      <c r="E78" s="130"/>
      <c r="F78" s="131"/>
      <c r="G78" s="131"/>
      <c r="H78" s="131"/>
    </row>
    <row r="79" spans="1:8" ht="15.75">
      <c r="A79" s="129">
        <v>8</v>
      </c>
      <c r="B79" s="130" t="s">
        <v>272</v>
      </c>
      <c r="C79" s="130"/>
      <c r="D79" s="130" t="s">
        <v>273</v>
      </c>
      <c r="E79" s="130"/>
      <c r="F79" s="131"/>
      <c r="G79" s="131"/>
      <c r="H79" s="131"/>
    </row>
    <row r="80" spans="1:8" ht="15.75">
      <c r="A80" s="129">
        <v>9</v>
      </c>
      <c r="B80" s="130" t="s">
        <v>274</v>
      </c>
      <c r="C80" s="130"/>
      <c r="D80" s="130" t="s">
        <v>275</v>
      </c>
      <c r="E80" s="130"/>
      <c r="F80" s="131"/>
      <c r="G80" s="131"/>
      <c r="H80" s="131"/>
    </row>
    <row r="81" spans="1:8" ht="15.75">
      <c r="A81" s="129">
        <v>10</v>
      </c>
      <c r="B81" s="130" t="s">
        <v>276</v>
      </c>
      <c r="C81" s="130"/>
      <c r="D81" s="130" t="s">
        <v>277</v>
      </c>
      <c r="E81" s="130"/>
      <c r="F81" s="131"/>
      <c r="G81" s="131"/>
      <c r="H81" s="131"/>
    </row>
    <row r="82" spans="1:8" ht="15.75">
      <c r="A82" s="129">
        <v>11</v>
      </c>
      <c r="B82" s="130" t="s">
        <v>278</v>
      </c>
      <c r="C82" s="130"/>
      <c r="D82" s="130" t="s">
        <v>279</v>
      </c>
      <c r="E82" s="130"/>
      <c r="F82" s="131"/>
      <c r="G82" s="131"/>
      <c r="H82" s="131"/>
    </row>
    <row r="83" spans="1:8" ht="15.75">
      <c r="A83" s="129">
        <v>12</v>
      </c>
      <c r="B83" s="130" t="s">
        <v>280</v>
      </c>
      <c r="C83" s="130"/>
      <c r="D83" s="130" t="s">
        <v>281</v>
      </c>
      <c r="E83" s="130"/>
      <c r="F83" s="131"/>
      <c r="G83" s="131"/>
      <c r="H83" s="131"/>
    </row>
    <row r="84" spans="1:8" ht="15.75">
      <c r="A84" s="129">
        <v>13</v>
      </c>
      <c r="B84" s="130" t="s">
        <v>282</v>
      </c>
      <c r="C84" s="130"/>
      <c r="D84" s="130" t="s">
        <v>283</v>
      </c>
      <c r="E84" s="130"/>
      <c r="F84" s="131"/>
      <c r="G84" s="131"/>
      <c r="H84" s="131"/>
    </row>
    <row r="85" spans="1:8" ht="15.75">
      <c r="A85" s="129">
        <v>14</v>
      </c>
      <c r="B85" s="130" t="s">
        <v>284</v>
      </c>
      <c r="C85" s="130"/>
      <c r="D85" s="130"/>
      <c r="E85" s="130"/>
      <c r="F85" s="131"/>
      <c r="G85" s="131"/>
      <c r="H85" s="131"/>
    </row>
    <row r="86" spans="1:8" ht="15.75">
      <c r="A86" s="129">
        <v>15</v>
      </c>
      <c r="B86" s="130" t="s">
        <v>285</v>
      </c>
      <c r="C86" s="130"/>
      <c r="D86" s="130"/>
      <c r="E86" s="130"/>
      <c r="F86" s="131"/>
      <c r="G86" s="131"/>
      <c r="H86" s="131"/>
    </row>
    <row r="87" spans="1:8" ht="16.5" thickBot="1">
      <c r="A87" s="132">
        <v>16</v>
      </c>
      <c r="B87" s="133" t="s">
        <v>286</v>
      </c>
      <c r="C87" s="133"/>
      <c r="D87" s="133"/>
      <c r="E87" s="133"/>
      <c r="F87" s="134"/>
      <c r="G87" s="134"/>
      <c r="H87" s="134"/>
    </row>
  </sheetData>
  <mergeCells count="60">
    <mergeCell ref="B87:C87"/>
    <mergeCell ref="D87:E87"/>
    <mergeCell ref="F87:H87"/>
    <mergeCell ref="B85:C85"/>
    <mergeCell ref="D85:E85"/>
    <mergeCell ref="F85:H85"/>
    <mergeCell ref="B86:C86"/>
    <mergeCell ref="D86:E86"/>
    <mergeCell ref="F86:H86"/>
    <mergeCell ref="B83:C83"/>
    <mergeCell ref="D83:E83"/>
    <mergeCell ref="F83:H83"/>
    <mergeCell ref="B84:C84"/>
    <mergeCell ref="D84:E84"/>
    <mergeCell ref="F84:H84"/>
    <mergeCell ref="B81:C81"/>
    <mergeCell ref="D81:E81"/>
    <mergeCell ref="F81:H81"/>
    <mergeCell ref="B82:C82"/>
    <mergeCell ref="D82:E82"/>
    <mergeCell ref="F82:H82"/>
    <mergeCell ref="B79:C79"/>
    <mergeCell ref="D79:E79"/>
    <mergeCell ref="F79:H79"/>
    <mergeCell ref="B80:C80"/>
    <mergeCell ref="D80:E80"/>
    <mergeCell ref="F80:H80"/>
    <mergeCell ref="B77:C77"/>
    <mergeCell ref="D77:E77"/>
    <mergeCell ref="F77:H77"/>
    <mergeCell ref="B78:C78"/>
    <mergeCell ref="D78:E78"/>
    <mergeCell ref="F78:H78"/>
    <mergeCell ref="B75:C75"/>
    <mergeCell ref="D75:E75"/>
    <mergeCell ref="F75:H75"/>
    <mergeCell ref="B76:C76"/>
    <mergeCell ref="D76:E76"/>
    <mergeCell ref="F76:H76"/>
    <mergeCell ref="B73:C73"/>
    <mergeCell ref="D73:E73"/>
    <mergeCell ref="F73:H73"/>
    <mergeCell ref="B74:C74"/>
    <mergeCell ref="D74:E74"/>
    <mergeCell ref="F74:H74"/>
    <mergeCell ref="A66:H66"/>
    <mergeCell ref="A69:D69"/>
    <mergeCell ref="A71:H71"/>
    <mergeCell ref="B72:C72"/>
    <mergeCell ref="D72:E72"/>
    <mergeCell ref="F72:H72"/>
    <mergeCell ref="E6:F6"/>
    <mergeCell ref="G6:H6"/>
    <mergeCell ref="B6:D6"/>
    <mergeCell ref="A1:H1"/>
    <mergeCell ref="A2:H2"/>
    <mergeCell ref="A3:H3"/>
    <mergeCell ref="A4:H4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СС - РД</vt:lpstr>
      <vt:lpstr>ОПС - РД</vt:lpstr>
    </vt:vector>
  </TitlesOfParts>
  <Company>Grand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2021-02-15T11:18:55Z</cp:lastPrinted>
  <dcterms:created xsi:type="dcterms:W3CDTF">2002-02-11T05:58:42Z</dcterms:created>
  <dcterms:modified xsi:type="dcterms:W3CDTF">2022-06-10T06:42:43Z</dcterms:modified>
</cp:coreProperties>
</file>