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2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ж/б работы
</t>
        </r>
      </text>
    </comment>
  </commentList>
</comments>
</file>

<file path=xl/sharedStrings.xml><?xml version="1.0" encoding="utf-8"?>
<sst xmlns="http://schemas.openxmlformats.org/spreadsheetml/2006/main" count="774" uniqueCount="489">
  <si>
    <t>№</t>
  </si>
  <si>
    <t>Наименование работ</t>
  </si>
  <si>
    <t>Объект строительства: "Индустриальный парк "Феодосия", Республика Крым"г.Феодосия, п.Насыпное</t>
  </si>
  <si>
    <t xml:space="preserve">Начало работ: </t>
  </si>
  <si>
    <t xml:space="preserve">Окончание работ: </t>
  </si>
  <si>
    <t>Дата начала работ</t>
  </si>
  <si>
    <t>Дата окончания работ</t>
  </si>
  <si>
    <t>Глава 2 - Основные объекты строительства</t>
  </si>
  <si>
    <t>2019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</si>
  <si>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</si>
  <si>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</si>
  <si>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</si>
  <si>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</si>
  <si>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</si>
  <si>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</si>
  <si>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</si>
  <si>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</si>
  <si>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</si>
  <si>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</si>
  <si>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</si>
  <si>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</si>
  <si>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Эстакада для ремонта грузового автотранспорта</t>
  </si>
  <si>
    <t>Пост охраны (КР) - 2шт.</t>
  </si>
  <si>
    <t>Пост охраны (АР) - 2шт.</t>
  </si>
  <si>
    <t>2022 год</t>
  </si>
  <si>
    <t>Строительство ВЛ-10кВ</t>
  </si>
  <si>
    <t>Строительство КЛ-10кВ</t>
  </si>
  <si>
    <t>Строительство ВЛИ-0,4кВ</t>
  </si>
  <si>
    <t>Строительство КЛ-0,4кВ</t>
  </si>
  <si>
    <t>Заземление</t>
  </si>
  <si>
    <t>Внутриплощадочные сети связи и громкоговорная связь</t>
  </si>
  <si>
    <t>Наружные сети связи</t>
  </si>
  <si>
    <t>Переустройство существующих сетей связи</t>
  </si>
  <si>
    <t>Сети хозяйственно-питьевого водопровода В1, внутриплощадочные сети водоснабжения</t>
  </si>
  <si>
    <t>Сети противопожарного водопровода В2, внутриплощадочные сети водоснабжения</t>
  </si>
  <si>
    <t>Вынос существующих сетей водоснабжения</t>
  </si>
  <si>
    <t>Конструктивные решения (КР) фундаменты</t>
  </si>
  <si>
    <t>Архитектурные решения (АР)</t>
  </si>
  <si>
    <t>Инженерные системы</t>
  </si>
  <si>
    <t>Очистные сооружения (оборудование)</t>
  </si>
  <si>
    <t>Очистные сооружения (мебель)</t>
  </si>
  <si>
    <t>Очистные сооружения (электроосвещение и слаботочные системы)</t>
  </si>
  <si>
    <t>Камера распределительная</t>
  </si>
  <si>
    <t>Аварийный резервуар</t>
  </si>
  <si>
    <t>Пункт газорегуляторный блочный (ПГБ)</t>
  </si>
  <si>
    <t>Сети газоснабжения</t>
  </si>
  <si>
    <t>Озеленение</t>
  </si>
  <si>
    <t>Устройство дорожных знаков и разметки</t>
  </si>
  <si>
    <t>Ограждение</t>
  </si>
  <si>
    <t>Глава 10 - Прочие работы и мероприятия</t>
  </si>
  <si>
    <t>Мероприятия по вводу в эксплуатацию</t>
  </si>
  <si>
    <t>Глава 8 - Резервуары, камеры (конструкции железобетонные)</t>
  </si>
  <si>
    <t>Приложение №___ к Договору №____ от "___" ____________ 20__ г.</t>
  </si>
  <si>
    <t>Освоение млн. руб.</t>
  </si>
  <si>
    <r>
      <rPr>
        <b/>
        <sz val="14"/>
        <color indexed="8"/>
        <rFont val="Times New Roman"/>
        <family val="1"/>
      </rPr>
      <t>Заказчик:</t>
    </r>
    <r>
      <rPr>
        <sz val="14"/>
        <color indexed="8"/>
        <rFont val="Times New Roman"/>
        <family val="1"/>
      </rPr>
      <t xml:space="preserve">  Государственное казенное учреждение Республики Крым "Инвестиционно-строительное управление Республики Крым"</t>
    </r>
  </si>
  <si>
    <r>
      <rPr>
        <b/>
        <sz val="14"/>
        <color indexed="8"/>
        <rFont val="Times New Roman"/>
        <family val="1"/>
      </rPr>
      <t>Исполнитель:</t>
    </r>
    <r>
      <rPr>
        <sz val="14"/>
        <color indexed="8"/>
        <rFont val="Times New Roman"/>
        <family val="1"/>
      </rPr>
      <t xml:space="preserve"> ООО "ГИП "МОНОЛИТ"</t>
    </r>
  </si>
  <si>
    <t>Административно-бытовой корпус (КР)</t>
  </si>
  <si>
    <t>Административно-бытовой корпус (АР)</t>
  </si>
  <si>
    <t>Административно-бытовой корпус (Инженерные системы)</t>
  </si>
  <si>
    <t>Контрольно-пропускной пункт (АР)</t>
  </si>
  <si>
    <t>Устройство покрытий, проездов, площадок, отмосток и тротуаров</t>
  </si>
  <si>
    <t>Малые архитектурные формы. Благоустройство</t>
  </si>
  <si>
    <t>Срок исполнения</t>
  </si>
  <si>
    <t>Ед.измерения</t>
  </si>
  <si>
    <t>Кол-во</t>
  </si>
  <si>
    <r>
      <t xml:space="preserve"> м</t>
    </r>
    <r>
      <rPr>
        <vertAlign val="superscript"/>
        <sz val="10"/>
        <color indexed="8"/>
        <rFont val="Times New Roman"/>
        <family val="1"/>
      </rPr>
      <t>3</t>
    </r>
  </si>
  <si>
    <t>комплекс</t>
  </si>
  <si>
    <t>шт.</t>
  </si>
  <si>
    <t>т</t>
  </si>
  <si>
    <t>м</t>
  </si>
  <si>
    <t>4484</t>
  </si>
  <si>
    <t>4686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</si>
  <si>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</si>
  <si>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3.01-9.01</t>
  </si>
  <si>
    <t>10.01-16.01</t>
  </si>
  <si>
    <t>17.01-23.01</t>
  </si>
  <si>
    <t>24.01-30.01</t>
  </si>
  <si>
    <t>31.01-6.02</t>
  </si>
  <si>
    <t>7.02-13.02</t>
  </si>
  <si>
    <t>14.02-20.02</t>
  </si>
  <si>
    <t>21.02-27.02</t>
  </si>
  <si>
    <t>28.02-6.03</t>
  </si>
  <si>
    <t>7.03-13.03</t>
  </si>
  <si>
    <t>14.03-20.03</t>
  </si>
  <si>
    <t>21.03-27.03</t>
  </si>
  <si>
    <t>28.03-3.04</t>
  </si>
  <si>
    <t>4.04-10.04</t>
  </si>
  <si>
    <t>11.04-17.04</t>
  </si>
  <si>
    <t>18.04-24.04</t>
  </si>
  <si>
    <t>25.04-1.05</t>
  </si>
  <si>
    <t>2.05-8.05</t>
  </si>
  <si>
    <t>9.05-15.05</t>
  </si>
  <si>
    <t>16.05-22.05</t>
  </si>
  <si>
    <t>23.05-29.05</t>
  </si>
  <si>
    <t>30.05-5.06</t>
  </si>
  <si>
    <t>6.06-12.06</t>
  </si>
  <si>
    <t>13.06-19.06</t>
  </si>
  <si>
    <t>20.06-26.06</t>
  </si>
  <si>
    <t>27.06-3.07</t>
  </si>
  <si>
    <t>4.07-10.07</t>
  </si>
  <si>
    <t>11.07-17.07</t>
  </si>
  <si>
    <t>18.07-24.07</t>
  </si>
  <si>
    <t>25.07-31.07</t>
  </si>
  <si>
    <t>1.08-7.08</t>
  </si>
  <si>
    <t>8.08-14.08</t>
  </si>
  <si>
    <t>15.08-21.08</t>
  </si>
  <si>
    <t>22.08-28.08</t>
  </si>
  <si>
    <t>29.08-4.09</t>
  </si>
  <si>
    <t>5.09-11.09</t>
  </si>
  <si>
    <t>12.09-18.09</t>
  </si>
  <si>
    <t>19.09-25.09</t>
  </si>
  <si>
    <t>26.09-2.10</t>
  </si>
  <si>
    <t>3.10-9.10</t>
  </si>
  <si>
    <t>10.10-16.10</t>
  </si>
  <si>
    <t>17.10-23.10</t>
  </si>
  <si>
    <t>24.10-30.10</t>
  </si>
  <si>
    <t>31.10-6.11</t>
  </si>
  <si>
    <t>7.11-13.11</t>
  </si>
  <si>
    <t>14.11-20.11</t>
  </si>
  <si>
    <t>21.11-27.11</t>
  </si>
  <si>
    <t>28.11-4.12</t>
  </si>
  <si>
    <t>5.12-11.12</t>
  </si>
  <si>
    <t>12.12-18.12</t>
  </si>
  <si>
    <t>19.12-25.12</t>
  </si>
  <si>
    <t>Проверил:</t>
  </si>
  <si>
    <t>Детализированный график производства строительно-монтажных работ</t>
  </si>
  <si>
    <t>Наименование объекта: "Индустриальный парк "Феодосия", Республика Крым, г.Феодосия, п.Насыпное"</t>
  </si>
  <si>
    <t>Подрядчик:</t>
  </si>
  <si>
    <t>"___"_________20___год</t>
  </si>
  <si>
    <t>______________________</t>
  </si>
  <si>
    <t xml:space="preserve">Любимов И.В.                                                        </t>
  </si>
  <si>
    <t>ООО "ГИП "Монолит"___________________</t>
  </si>
  <si>
    <t>Генеральный директор___________________</t>
  </si>
  <si>
    <t>Пусконаладочные работы(комплексные на всем протяжении строительства)</t>
  </si>
  <si>
    <t>2021 год</t>
  </si>
  <si>
    <t>8.11-14.11</t>
  </si>
  <si>
    <t>15.11-21.11</t>
  </si>
  <si>
    <t>22.11-28.11</t>
  </si>
  <si>
    <t>29.11-5.12</t>
  </si>
  <si>
    <t>6.12-12.12</t>
  </si>
  <si>
    <t>13.12-19.12</t>
  </si>
  <si>
    <t>20.12-26.12</t>
  </si>
  <si>
    <t>27.12-31.12</t>
  </si>
  <si>
    <t>Сети хозяйственно-бытовой канализации К1, внутриплощадочные сети водоснабжения</t>
  </si>
  <si>
    <t>Сети канализации дождевой К2, внутрипорщадочные сети водотведения</t>
  </si>
  <si>
    <t>Сети канализации очищенных стоков К0, внутриплощадочные сети водоотведения</t>
  </si>
  <si>
    <t>ПНР</t>
  </si>
  <si>
    <t>Глава 7 - Комплекс очистных сооружений производительностью 200м3/сут.</t>
  </si>
  <si>
    <t>Устройство фундамента под колодец с механической очисткой</t>
  </si>
  <si>
    <t>Устройство фундамента под технологический павильон</t>
  </si>
  <si>
    <t>Устройство фундамента под колодец-гаситель</t>
  </si>
  <si>
    <t>Устройство фундаментов под пескоуловитель ОТБ-40</t>
  </si>
  <si>
    <t>Устройство фундаментов под нефтеуловитель ЭКО-Н-40</t>
  </si>
  <si>
    <t>Устройство фунлдаментов под фильтр сорбционный безнапорный ФСБ-40</t>
  </si>
  <si>
    <t>Устройство фундамента под колодец УФО</t>
  </si>
  <si>
    <t>Устройство фундамента под колодец отбора проб</t>
  </si>
  <si>
    <t>Очистные сооружения дождевого стока(оборудование)</t>
  </si>
  <si>
    <t>1</t>
  </si>
  <si>
    <t>26.21.2021</t>
  </si>
  <si>
    <t>Накопительный резервуар дождевых стоков 5000м3</t>
  </si>
  <si>
    <t>Резервуар противопожарного водоснабжения (1000м3) 3шт.</t>
  </si>
  <si>
    <t>1156,8</t>
  </si>
  <si>
    <t>Резервуары очищенных стоков</t>
  </si>
  <si>
    <t>100</t>
  </si>
  <si>
    <t>154</t>
  </si>
  <si>
    <t>150</t>
  </si>
  <si>
    <t>Устройство нагорных воддотводных канав</t>
  </si>
  <si>
    <t>18882,16</t>
  </si>
  <si>
    <t>Устройство габионов</t>
  </si>
  <si>
    <t>Глава 4 - Объекты энергетического хозяйства</t>
  </si>
  <si>
    <t>Глава 5 - Сети связи</t>
  </si>
  <si>
    <t>Глава 6 - Наружные сети водоснабжения</t>
  </si>
  <si>
    <t>Глава 9 - Наружные сети газоснабжения</t>
  </si>
  <si>
    <t>Глава 10 - Благоустройство и озеленение территории</t>
  </si>
  <si>
    <t>Глава 11 - Прочие работы и мероприятия</t>
  </si>
  <si>
    <t>12</t>
  </si>
  <si>
    <t>13</t>
  </si>
  <si>
    <t>400</t>
  </si>
  <si>
    <t>196,5</t>
  </si>
  <si>
    <t>250</t>
  </si>
  <si>
    <t>500</t>
  </si>
  <si>
    <t>484</t>
  </si>
  <si>
    <t>486</t>
  </si>
  <si>
    <t>300</t>
  </si>
  <si>
    <t>310,8</t>
  </si>
  <si>
    <t>50</t>
  </si>
  <si>
    <t>25</t>
  </si>
  <si>
    <t>3</t>
  </si>
  <si>
    <t>3,6</t>
  </si>
  <si>
    <t>12,5</t>
  </si>
  <si>
    <t>4</t>
  </si>
  <si>
    <t>186</t>
  </si>
  <si>
    <t xml:space="preserve"> Хайретдинов Э.И.</t>
  </si>
  <si>
    <t>Менеджер проекта ООО "ГИП "Монолит"</t>
  </si>
  <si>
    <t>Заказчик:</t>
  </si>
  <si>
    <t>ГКУ "Инвестиционно-строительное управление Республики Крым"</t>
  </si>
  <si>
    <t>Бакланов О.С.</t>
  </si>
  <si>
    <t>"___"___________20___год</t>
  </si>
  <si>
    <t>_____________</t>
  </si>
  <si>
    <t>Разработал:</t>
  </si>
  <si>
    <t>Нач. ОКС №2 ГКУ "Инвестстрой Республики Крым"</t>
  </si>
  <si>
    <t>Сергеев А.В.</t>
  </si>
  <si>
    <t>Первый заместитель Генерального Директора</t>
  </si>
  <si>
    <t>200</t>
  </si>
  <si>
    <t>10</t>
  </si>
  <si>
    <t>20</t>
  </si>
  <si>
    <t>2</t>
  </si>
  <si>
    <t>1,6</t>
  </si>
  <si>
    <t>220</t>
  </si>
  <si>
    <t>450</t>
  </si>
  <si>
    <t>6</t>
  </si>
  <si>
    <t>7</t>
  </si>
  <si>
    <t>8</t>
  </si>
  <si>
    <t>9</t>
  </si>
  <si>
    <t>11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</si>
  <si>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</si>
  <si>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</si>
  <si>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</si>
  <si>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</si>
  <si>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</si>
  <si>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</si>
  <si>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</si>
  <si>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</si>
  <si>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</si>
  <si>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</si>
  <si>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</si>
  <si>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</si>
  <si>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</si>
  <si>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</si>
  <si>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</si>
  <si>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</si>
  <si>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</si>
  <si>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</si>
  <si>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</si>
  <si>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</si>
  <si>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</si>
  <si>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</si>
  <si>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</si>
  <si>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</si>
  <si>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</si>
  <si>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</si>
  <si>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</si>
  <si>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</si>
  <si>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</si>
  <si>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</si>
  <si>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</si>
  <si>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</si>
  <si>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</si>
  <si>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</si>
  <si>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</si>
  <si>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</si>
  <si>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</si>
  <si>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</si>
  <si>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</si>
  <si>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</si>
  <si>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</si>
  <si>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</si>
  <si>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</si>
  <si>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</si>
  <si>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</si>
  <si>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</si>
  <si>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1.1</t>
  </si>
  <si>
    <t>1.2</t>
  </si>
  <si>
    <t>Устройство бетонной подготовки (В7.5)</t>
  </si>
  <si>
    <t>Устройство монолитной ленты ЛМ1(В25)</t>
  </si>
  <si>
    <t>1.3</t>
  </si>
  <si>
    <t>Устройство монолитной стены Стм1(В25)</t>
  </si>
  <si>
    <t>1.4</t>
  </si>
  <si>
    <t>Устройство монолитной плиты Пм1(В25)</t>
  </si>
  <si>
    <t>1.5</t>
  </si>
  <si>
    <t>Устройство монолитных балок Бм1, Бм2, Бм3(В25)</t>
  </si>
  <si>
    <t>1.6</t>
  </si>
  <si>
    <t>Устройство монолитной плиты Пм2(В25)</t>
  </si>
  <si>
    <t>1.7</t>
  </si>
  <si>
    <t>Устройство монолитной стены Стм2(В25)</t>
  </si>
  <si>
    <t>1.8</t>
  </si>
  <si>
    <t>Устройство монолитной плиты Пм3(В25)</t>
  </si>
  <si>
    <t>1.9</t>
  </si>
  <si>
    <t>Устройство лестниц монолитных лестничных маршей и площадок (Л1-Л5)</t>
  </si>
  <si>
    <t>компл.</t>
  </si>
  <si>
    <t>1.10</t>
  </si>
  <si>
    <t>Монтаж стальной кровли</t>
  </si>
  <si>
    <t>т.</t>
  </si>
  <si>
    <t>Кладка стен из керамического кирпича 250х120х65</t>
  </si>
  <si>
    <t>2.2</t>
  </si>
  <si>
    <t>2.3</t>
  </si>
  <si>
    <t>2.4</t>
  </si>
  <si>
    <t>кг.</t>
  </si>
  <si>
    <t xml:space="preserve">Устройство перегородок из кирпича </t>
  </si>
  <si>
    <t>Установка дверей и ворот</t>
  </si>
  <si>
    <t>2.5</t>
  </si>
  <si>
    <t>Установка окон</t>
  </si>
  <si>
    <t>2.6</t>
  </si>
  <si>
    <t>Устройство мягкой кровли "KATEPAL"</t>
  </si>
  <si>
    <t>2.7</t>
  </si>
  <si>
    <t>Устройство молниезащиты</t>
  </si>
  <si>
    <t>2.8</t>
  </si>
  <si>
    <t>Устройство полов</t>
  </si>
  <si>
    <t>2.9</t>
  </si>
  <si>
    <t>Отделка стен</t>
  </si>
  <si>
    <t>2.10</t>
  </si>
  <si>
    <t>Окраска стен</t>
  </si>
  <si>
    <t>м.</t>
  </si>
  <si>
    <t>3.1</t>
  </si>
  <si>
    <t>Внутренняя система электроснабжения</t>
  </si>
  <si>
    <t>3.1.1</t>
  </si>
  <si>
    <t>3.2</t>
  </si>
  <si>
    <t>Устройство РЩ</t>
  </si>
  <si>
    <t>3.1.2</t>
  </si>
  <si>
    <t>3.1.3</t>
  </si>
  <si>
    <t>3.2.1</t>
  </si>
  <si>
    <t>Внутренняя система водоснабжения и водоотведения</t>
  </si>
  <si>
    <t>Электропроводка</t>
  </si>
  <si>
    <t>Устройство хозяйственно-питьевого водопровода</t>
  </si>
  <si>
    <t>3.2.2</t>
  </si>
  <si>
    <t>Устройство водопровода  горячего водоснабжения Т3,Т4</t>
  </si>
  <si>
    <t>3.2.3</t>
  </si>
  <si>
    <t>Устройство хозяйственно-бытовой канализации К1</t>
  </si>
  <si>
    <t>3.3.1</t>
  </si>
  <si>
    <t>3.3</t>
  </si>
  <si>
    <t>Отопление, вентиляция и кондиционирование</t>
  </si>
  <si>
    <t>Прокладка трубопроводов прямой и обратной сетевой воды Т1, Т2</t>
  </si>
  <si>
    <t>3.3.2</t>
  </si>
  <si>
    <t>3.3.3</t>
  </si>
  <si>
    <t>Монтаж основного котлового и насосного оборудования</t>
  </si>
  <si>
    <t>Теплоснабжение приточных систем П1, П2, П3</t>
  </si>
  <si>
    <t>3.3.4</t>
  </si>
  <si>
    <t>Монтаж системы вентиляции</t>
  </si>
  <si>
    <t>3.3.5</t>
  </si>
  <si>
    <t>Монтаж системы кондиционирования воздуха</t>
  </si>
  <si>
    <t>3.4</t>
  </si>
  <si>
    <t>Сети связи</t>
  </si>
  <si>
    <t>3.4.1</t>
  </si>
  <si>
    <t>Основное коммуникационное оборудование</t>
  </si>
  <si>
    <t>3.4.2</t>
  </si>
  <si>
    <t>Прокладка кабеля витой пары</t>
  </si>
  <si>
    <t>3.5</t>
  </si>
  <si>
    <t>Пожарная и охранная сигнализация</t>
  </si>
  <si>
    <t>3.5.1</t>
  </si>
  <si>
    <t>3.5.2</t>
  </si>
  <si>
    <t>Прокладка огнестойкого кабеля КПСнг(А)- FRLS</t>
  </si>
  <si>
    <t>Контрольно-пропускной пункт (КР)</t>
  </si>
  <si>
    <t>4.1</t>
  </si>
  <si>
    <t>4.2</t>
  </si>
  <si>
    <t>Устройство стального навеса над проездами</t>
  </si>
  <si>
    <t>5.1</t>
  </si>
  <si>
    <t>Кладка стен и перегородок керамическим кирипичем</t>
  </si>
  <si>
    <t>5.2</t>
  </si>
  <si>
    <t xml:space="preserve">Установка дверей </t>
  </si>
  <si>
    <t>5.3</t>
  </si>
  <si>
    <t>Монтаж окон и витражей</t>
  </si>
  <si>
    <t>5.4</t>
  </si>
  <si>
    <t>Устройство кровли</t>
  </si>
  <si>
    <t>5.5</t>
  </si>
  <si>
    <t>Отделка фасадов</t>
  </si>
  <si>
    <t>5.6</t>
  </si>
  <si>
    <t>Внутренняя отделка стен и перегородок</t>
  </si>
  <si>
    <t>5.7</t>
  </si>
  <si>
    <t>Устройство подвесного потолка "ARMSTRONG"</t>
  </si>
  <si>
    <t>Монтаж щитового оборудования</t>
  </si>
  <si>
    <t>Монтаж электропроводки</t>
  </si>
  <si>
    <t>Установка выключателей и светильников</t>
  </si>
  <si>
    <t>Водоснабжение и водоотведение</t>
  </si>
  <si>
    <t>Устройство хозяйственно-питьевого водопровода В1</t>
  </si>
  <si>
    <t>Монтаж конвекторов системы отопления</t>
  </si>
  <si>
    <t>Монтаж основного оборудования приточно-вытяжной вентиляции</t>
  </si>
  <si>
    <t>Монтаж основного оборудования системы кондиционирования</t>
  </si>
  <si>
    <t>Монтаж шкафа СКС</t>
  </si>
  <si>
    <t>5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</si>
  <si>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</si>
  <si>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</si>
  <si>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</si>
  <si>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</si>
  <si>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</si>
  <si>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</si>
  <si>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</si>
  <si>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</si>
  <si>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6.3</t>
  </si>
  <si>
    <t>6.3.1</t>
  </si>
  <si>
    <t>6.3.2</t>
  </si>
  <si>
    <t>6.3.3</t>
  </si>
  <si>
    <t>6.4</t>
  </si>
  <si>
    <t>6.4.1</t>
  </si>
  <si>
    <t>6.4.2</t>
  </si>
  <si>
    <t>8.1</t>
  </si>
  <si>
    <t>8.2</t>
  </si>
  <si>
    <t>Устройство монолитной плиты (В25)</t>
  </si>
  <si>
    <t>9.1</t>
  </si>
  <si>
    <t>Монтаж модульного здания</t>
  </si>
  <si>
    <t>Фундамент под БКТП 2х100 кВА(поз.20)</t>
  </si>
  <si>
    <t>Фундамент под БКТП 2х160 кВА(поз.21)</t>
  </si>
  <si>
    <t>Установка подстанции БКТП2х160кВА(поз.21)</t>
  </si>
  <si>
    <t>БКТП 2х100 кВА(поз.20)</t>
  </si>
  <si>
    <t>10.1</t>
  </si>
  <si>
    <t>10.2</t>
  </si>
  <si>
    <t>БКТП 2х160 кВА(поз.21)</t>
  </si>
  <si>
    <t>11.1</t>
  </si>
  <si>
    <t>11.2</t>
  </si>
  <si>
    <t>БРП-10кВ(поз.3)</t>
  </si>
  <si>
    <t>Фундамент БРП-10кВ(поз.3)</t>
  </si>
  <si>
    <t>12.1</t>
  </si>
  <si>
    <t>12.2</t>
  </si>
  <si>
    <t>Установка подстанции БРП-10кВ(поз.3)</t>
  </si>
  <si>
    <t>БРП-10кВ(поз.3.1)</t>
  </si>
  <si>
    <t>13.1</t>
  </si>
  <si>
    <t>13.2</t>
  </si>
  <si>
    <t>Фундамент БРП-10кВ(поз.3.1)</t>
  </si>
  <si>
    <t>Установка подстанции БРП-10кВ(поз.3.2)</t>
  </si>
  <si>
    <t>Установка блочной подстанции БКТП2х100кВА(поз.20)</t>
  </si>
  <si>
    <t>18.1</t>
  </si>
  <si>
    <t>18.2</t>
  </si>
  <si>
    <t>18.3</t>
  </si>
  <si>
    <t>18.4</t>
  </si>
  <si>
    <t>18.5</t>
  </si>
  <si>
    <t>Прокладка кабеля для организации громкоговорящей связи</t>
  </si>
  <si>
    <t>Прокладка телефонного кабеля</t>
  </si>
  <si>
    <t>Прокладка волоконно-оптического кабеля  ТОС-П-8У-7кН(охранное видеонаблюдение)</t>
  </si>
  <si>
    <t>Прокладка волоконно-оптического кабеля  ТОС-П-24У-7кН(устройство локальной сети и систем АСКУЭ)</t>
  </si>
  <si>
    <t>Прокладка кабеля для промышленного интерфейса RS-485(пожарная и охранная сигнализации)</t>
  </si>
  <si>
    <t>19.1</t>
  </si>
  <si>
    <t>Прокладка волоконно-оптического кабеля ДПС-П-24У(6х4)-7кН</t>
  </si>
  <si>
    <t>20.1</t>
  </si>
  <si>
    <r>
      <t>м</t>
    </r>
    <r>
      <rPr>
        <sz val="12"/>
        <rFont val="Calibri"/>
        <family val="2"/>
      </rPr>
      <t>²</t>
    </r>
  </si>
  <si>
    <t>м²</t>
  </si>
  <si>
    <t>Насосная станция противопожарного водоснабжения (поз.13)</t>
  </si>
  <si>
    <t>27.1</t>
  </si>
  <si>
    <t>Устройство фундамента насосной станции</t>
  </si>
  <si>
    <t>27.2</t>
  </si>
  <si>
    <t>Монтаж комплектной насосной станции</t>
  </si>
  <si>
    <t>Насосная станция хозяйтсвенно-питьевого водоснабжения (поз.9)</t>
  </si>
  <si>
    <t>28.1</t>
  </si>
  <si>
    <t>28.2</t>
  </si>
  <si>
    <t>Резервуары чистой воды V=120 м3 (поз.9.2)</t>
  </si>
  <si>
    <t>29.1</t>
  </si>
  <si>
    <t>Устройство фундамента резервуаров</t>
  </si>
  <si>
    <t>29.2</t>
  </si>
  <si>
    <t>Монтаж резервуаров чистой воды</t>
  </si>
  <si>
    <t>55.1</t>
  </si>
  <si>
    <t>Устройство фундамента под ПГБ</t>
  </si>
  <si>
    <t>55.2</t>
  </si>
  <si>
    <t>Монтаж ПГБ-100В2</t>
  </si>
  <si>
    <t>Монтаж шкафа ГРПШ</t>
  </si>
  <si>
    <t>Устройство тротуаров Тип 1</t>
  </si>
  <si>
    <t>58.1</t>
  </si>
  <si>
    <t>58.2</t>
  </si>
  <si>
    <t>Устройство отмосток Тип 2</t>
  </si>
  <si>
    <t>58.3</t>
  </si>
  <si>
    <t>59.1</t>
  </si>
  <si>
    <t>59.2</t>
  </si>
  <si>
    <t>Укрепление откосов посевами трав</t>
  </si>
  <si>
    <t>Укрепление газонов (отсев трав)</t>
  </si>
  <si>
    <t>62.1</t>
  </si>
  <si>
    <t>62.2</t>
  </si>
  <si>
    <t>62.3</t>
  </si>
  <si>
    <t>Устройство металлических решетчатых ограждений по металлическим стойкам в бетонном основании</t>
  </si>
  <si>
    <t>Устройство баръеров безопасности</t>
  </si>
  <si>
    <t>Устройство металлических ворот и калиток</t>
  </si>
  <si>
    <t>175.9</t>
  </si>
  <si>
    <t>Контрольно-пропускной пункт (Инженерные системы)</t>
  </si>
  <si>
    <t>560</t>
  </si>
  <si>
    <t>644</t>
  </si>
  <si>
    <t>Устройство автодорог Тип 3(1й Этап)</t>
  </si>
  <si>
    <t>58.4</t>
  </si>
  <si>
    <t>Устройство автодорог Тип 3(2й Этап)</t>
  </si>
  <si>
    <t>2023 год</t>
  </si>
  <si>
    <t>26.12-01.01</t>
  </si>
  <si>
    <t>2.01-8.01</t>
  </si>
  <si>
    <t>9.01-15.01</t>
  </si>
  <si>
    <t>16.01-22.01</t>
  </si>
  <si>
    <t>23.01-29.01</t>
  </si>
  <si>
    <t>30.01-5.02</t>
  </si>
  <si>
    <t>6.02-12.02</t>
  </si>
  <si>
    <t>13.02-19.02</t>
  </si>
  <si>
    <t>20.02-26.02</t>
  </si>
  <si>
    <t>27.02-5.03</t>
  </si>
  <si>
    <t>6.03-12.03</t>
  </si>
  <si>
    <t>13.03-19.03</t>
  </si>
  <si>
    <t>20.03-26.03</t>
  </si>
  <si>
    <t>27.03-31.03</t>
  </si>
  <si>
    <t>График движения рабочих кадров</t>
  </si>
  <si>
    <t>График движения машин и механизмов</t>
  </si>
  <si>
    <t>чел.</t>
  </si>
  <si>
    <t>еженедельно</t>
  </si>
  <si>
    <t>механизмов</t>
  </si>
  <si>
    <t>21,6</t>
  </si>
  <si>
    <t xml:space="preserve">2.1 </t>
  </si>
  <si>
    <t>Устройство потолков из ГКЛВ</t>
  </si>
  <si>
    <t>153,84</t>
  </si>
  <si>
    <t>48,43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</si>
</sst>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00_-;\-* #,##0.000_-;_-* &quot;-&quot;??_-;_-@_-"/>
    <numFmt numFmtId="180" formatCode="dd/mm"/>
    <numFmt numFmtId="181" formatCode="dd/mm/yy;@"/>
    <numFmt numFmtId="182" formatCode="0.0"/>
    <numFmt numFmtId="183" formatCode="#,##0\ _₽"/>
    <numFmt numFmtId="184" formatCode="0.0000"/>
    <numFmt numFmtId="185" formatCode="#,##0.00\ _₽"/>
    <numFmt numFmtId="186" formatCode="0.00\ ;0.00\ ;\-\ "/>
    <numFmt numFmtId="187" formatCode="#,##0.00000000000000\ _₽"/>
    <numFmt numFmtId="188" formatCode="_-* #,##0.00000000000000\ _₽_-;\-* #,##0.00000000000000\ _₽_-;_-* &quot;-&quot;??\ _₽_-;_-@_-"/>
    <numFmt numFmtId="189" formatCode="_-* #,##0\ _₽_-;\-* #,##0\ _₽_-;_-* &quot;-&quot;??\ _₽_-;_-@_-"/>
    <numFmt numFmtId="190" formatCode="_-* #,##0.000000000000\ _₽_-;\-* #,##0.000000000000\ _₽_-;_-* &quot;-&quot;??\ _₽_-;_-@_-"/>
    <numFmt numFmtId="191" formatCode="#,##0.00&quot;    &quot;;#,##0.00&quot;    &quot;;&quot;-&quot;#&quot;    &quot;;&quot; &quot;@&quot; 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6"/>
      <name val="Calibri"/>
      <family val="2"/>
    </font>
    <font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1"/>
      <color rgb="FF0563C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463C1"/>
      <name val="Calibri"/>
      <family val="2"/>
    </font>
    <font>
      <b/>
      <sz val="15"/>
      <color theme="3"/>
      <name val="Calibri"/>
      <family val="2"/>
    </font>
    <font>
      <b/>
      <sz val="15"/>
      <color rgb="FF435369"/>
      <name val="Calibri"/>
      <family val="2"/>
    </font>
    <font>
      <b/>
      <sz val="13"/>
      <color theme="3"/>
      <name val="Calibri"/>
      <family val="2"/>
    </font>
    <font>
      <b/>
      <sz val="13"/>
      <color rgb="FF435369"/>
      <name val="Calibri"/>
      <family val="2"/>
    </font>
    <font>
      <b/>
      <sz val="11"/>
      <color theme="3"/>
      <name val="Calibri"/>
      <family val="2"/>
    </font>
    <font>
      <b/>
      <sz val="11"/>
      <color rgb="FF43536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8"/>
      <color rgb="FF435369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Times New Roman"/>
      <family val="1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b/>
      <i/>
      <sz val="14"/>
      <color theme="1"/>
      <name val="Times New Roman"/>
      <family val="1"/>
    </font>
    <font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2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91" fontId="48" fillId="0" borderId="0" applyFont="0" applyBorder="0" applyProtection="0">
      <alignment/>
    </xf>
    <xf numFmtId="0" fontId="49" fillId="0" borderId="0" applyNumberFormat="0" applyBorder="0" applyProtection="0">
      <alignment/>
    </xf>
    <xf numFmtId="0" fontId="47" fillId="20" borderId="0" applyNumberFormat="0" applyBorder="0" applyAlignment="0" applyProtection="0"/>
    <xf numFmtId="0" fontId="11" fillId="21" borderId="0" applyNumberFormat="0" applyBorder="0" applyAlignment="0" applyProtection="0"/>
    <xf numFmtId="0" fontId="47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11" fillId="25" borderId="0" applyNumberFormat="0" applyBorder="0" applyAlignment="0" applyProtection="0"/>
    <xf numFmtId="0" fontId="47" fillId="26" borderId="0" applyNumberFormat="0" applyBorder="0" applyAlignment="0" applyProtection="0"/>
    <xf numFmtId="0" fontId="11" fillId="27" borderId="0" applyNumberFormat="0" applyBorder="0" applyAlignment="0" applyProtection="0"/>
    <xf numFmtId="0" fontId="47" fillId="28" borderId="0" applyNumberFormat="0" applyBorder="0" applyAlignment="0" applyProtection="0"/>
    <xf numFmtId="0" fontId="11" fillId="29" borderId="0" applyNumberFormat="0" applyBorder="0" applyAlignment="0" applyProtection="0"/>
    <xf numFmtId="0" fontId="47" fillId="30" borderId="0" applyNumberFormat="0" applyBorder="0" applyAlignment="0" applyProtection="0"/>
    <xf numFmtId="0" fontId="11" fillId="31" borderId="0" applyNumberFormat="0" applyBorder="0" applyAlignment="0" applyProtection="0"/>
    <xf numFmtId="0" fontId="50" fillId="32" borderId="1" applyNumberFormat="0" applyAlignment="0" applyProtection="0"/>
    <xf numFmtId="0" fontId="50" fillId="32" borderId="1" applyNumberFormat="0" applyAlignment="0" applyProtection="0"/>
    <xf numFmtId="0" fontId="51" fillId="33" borderId="2" applyNumberFormat="0" applyAlignment="0" applyProtection="0"/>
    <xf numFmtId="0" fontId="51" fillId="33" borderId="2" applyNumberFormat="0" applyAlignment="0" applyProtection="0"/>
    <xf numFmtId="0" fontId="52" fillId="33" borderId="1" applyNumberFormat="0" applyAlignment="0" applyProtection="0"/>
    <xf numFmtId="0" fontId="52" fillId="33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12" fillId="0" borderId="10" applyNumberFormat="0" applyFill="0" applyAlignment="0" applyProtection="0"/>
    <xf numFmtId="0" fontId="62" fillId="25" borderId="11" applyNumberFormat="0" applyAlignment="0" applyProtection="0"/>
    <xf numFmtId="0" fontId="13" fillId="25" borderId="1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6" borderId="12" applyNumberFormat="0" applyFont="0" applyAlignment="0" applyProtection="0"/>
    <xf numFmtId="0" fontId="1" fillId="36" borderId="12" applyNumberFormat="0" applyFont="0" applyAlignment="0" applyProtection="0"/>
    <xf numFmtId="9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>
      <alignment horizontal="left" vertical="top"/>
      <protection/>
    </xf>
    <xf numFmtId="0" fontId="71" fillId="37" borderId="0" applyNumberFormat="0" applyBorder="0" applyAlignment="0" applyProtection="0"/>
    <xf numFmtId="0" fontId="71" fillId="37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Alignment="1">
      <alignment/>
    </xf>
    <xf numFmtId="0" fontId="73" fillId="0" borderId="0" xfId="0" applyFont="1" applyAlignment="1">
      <alignment horizontal="left" wrapText="1"/>
    </xf>
    <xf numFmtId="0" fontId="74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0" fillId="0" borderId="0" xfId="0" applyAlignment="1">
      <alignment/>
    </xf>
    <xf numFmtId="0" fontId="35" fillId="38" borderId="0" xfId="0" applyFont="1" applyFill="1" applyAlignment="1">
      <alignment/>
    </xf>
    <xf numFmtId="0" fontId="0" fillId="39" borderId="0" xfId="0" applyFill="1" applyAlignment="1">
      <alignment/>
    </xf>
    <xf numFmtId="0" fontId="0" fillId="0" borderId="0" xfId="0" applyAlignment="1">
      <alignment horizontal="left"/>
    </xf>
    <xf numFmtId="0" fontId="72" fillId="0" borderId="0" xfId="0" applyFont="1" applyAlignment="1">
      <alignment wrapText="1"/>
    </xf>
    <xf numFmtId="0" fontId="0" fillId="0" borderId="0" xfId="0" applyAlignment="1">
      <alignment/>
    </xf>
    <xf numFmtId="0" fontId="72" fillId="0" borderId="0" xfId="0" applyFont="1" applyAlignment="1">
      <alignment horizontal="right" wrapText="1"/>
    </xf>
    <xf numFmtId="0" fontId="72" fillId="0" borderId="0" xfId="0" applyFont="1" applyAlignment="1">
      <alignment/>
    </xf>
    <xf numFmtId="0" fontId="0" fillId="0" borderId="0" xfId="0" applyAlignment="1">
      <alignment/>
    </xf>
    <xf numFmtId="0" fontId="0" fillId="39" borderId="14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9" borderId="0" xfId="0" applyFill="1" applyAlignment="1">
      <alignment/>
    </xf>
    <xf numFmtId="0" fontId="0" fillId="0" borderId="15" xfId="0" applyBorder="1" applyAlignment="1">
      <alignment/>
    </xf>
    <xf numFmtId="4" fontId="9" fillId="0" borderId="0" xfId="0" applyNumberFormat="1" applyFont="1" applyAlignment="1">
      <alignment vertical="center"/>
    </xf>
    <xf numFmtId="0" fontId="72" fillId="0" borderId="0" xfId="0" applyFont="1" applyAlignment="1">
      <alignment horizontal="left"/>
    </xf>
    <xf numFmtId="0" fontId="35" fillId="0" borderId="0" xfId="0" applyFont="1" applyAlignment="1">
      <alignment/>
    </xf>
    <xf numFmtId="0" fontId="72" fillId="0" borderId="0" xfId="0" applyFont="1" applyAlignment="1">
      <alignment/>
    </xf>
    <xf numFmtId="0" fontId="35" fillId="39" borderId="0" xfId="0" applyFont="1" applyFill="1" applyAlignment="1">
      <alignment/>
    </xf>
    <xf numFmtId="0" fontId="35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72" fillId="0" borderId="14" xfId="0" applyFont="1" applyBorder="1" applyAlignment="1">
      <alignment horizontal="left"/>
    </xf>
    <xf numFmtId="0" fontId="75" fillId="0" borderId="14" xfId="0" applyFont="1" applyFill="1" applyBorder="1" applyAlignment="1">
      <alignment vertical="center"/>
    </xf>
    <xf numFmtId="0" fontId="75" fillId="0" borderId="14" xfId="0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72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72" fillId="0" borderId="0" xfId="0" applyFont="1" applyBorder="1" applyAlignment="1">
      <alignment/>
    </xf>
    <xf numFmtId="0" fontId="0" fillId="0" borderId="0" xfId="0" applyBorder="1" applyAlignment="1">
      <alignment/>
    </xf>
    <xf numFmtId="0" fontId="76" fillId="0" borderId="0" xfId="0" applyFont="1" applyBorder="1" applyAlignment="1">
      <alignment vertical="center"/>
    </xf>
    <xf numFmtId="0" fontId="76" fillId="39" borderId="0" xfId="0" applyFont="1" applyFill="1" applyBorder="1" applyAlignment="1">
      <alignment vertical="center"/>
    </xf>
    <xf numFmtId="0" fontId="76" fillId="0" borderId="19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/>
    </xf>
    <xf numFmtId="0" fontId="0" fillId="0" borderId="15" xfId="0" applyBorder="1" applyAlignment="1">
      <alignment horizontal="left"/>
    </xf>
    <xf numFmtId="4" fontId="9" fillId="39" borderId="0" xfId="0" applyNumberFormat="1" applyFont="1" applyFill="1" applyAlignment="1">
      <alignment vertical="center"/>
    </xf>
    <xf numFmtId="4" fontId="9" fillId="39" borderId="0" xfId="0" applyNumberFormat="1" applyFont="1" applyFill="1" applyAlignment="1">
      <alignment horizontal="left" vertical="center"/>
    </xf>
    <xf numFmtId="183" fontId="9" fillId="39" borderId="0" xfId="0" applyNumberFormat="1" applyFont="1" applyFill="1" applyAlignment="1">
      <alignment horizontal="center" vertical="center"/>
    </xf>
    <xf numFmtId="0" fontId="77" fillId="39" borderId="0" xfId="0" applyFont="1" applyFill="1" applyAlignment="1">
      <alignment horizontal="left" vertical="top"/>
    </xf>
    <xf numFmtId="0" fontId="0" fillId="39" borderId="0" xfId="0" applyFill="1" applyAlignment="1">
      <alignment horizontal="left" vertical="top"/>
    </xf>
    <xf numFmtId="0" fontId="0" fillId="39" borderId="15" xfId="0" applyFill="1" applyBorder="1" applyAlignment="1">
      <alignment/>
    </xf>
    <xf numFmtId="183" fontId="78" fillId="39" borderId="0" xfId="0" applyNumberFormat="1" applyFont="1" applyFill="1" applyAlignment="1">
      <alignment horizontal="center" vertical="center"/>
    </xf>
    <xf numFmtId="0" fontId="79" fillId="39" borderId="0" xfId="0" applyFont="1" applyFill="1" applyAlignment="1">
      <alignment horizontal="left" vertical="top"/>
    </xf>
    <xf numFmtId="0" fontId="79" fillId="39" borderId="0" xfId="0" applyFont="1" applyFill="1" applyAlignment="1">
      <alignment/>
    </xf>
    <xf numFmtId="183" fontId="79" fillId="39" borderId="0" xfId="0" applyNumberFormat="1" applyFont="1" applyFill="1" applyAlignment="1">
      <alignment horizontal="center" vertical="center"/>
    </xf>
    <xf numFmtId="0" fontId="77" fillId="39" borderId="0" xfId="0" applyFont="1" applyFill="1" applyAlignment="1">
      <alignment/>
    </xf>
    <xf numFmtId="0" fontId="75" fillId="0" borderId="0" xfId="0" applyFont="1" applyAlignment="1">
      <alignment horizontal="right" vertical="center"/>
    </xf>
    <xf numFmtId="0" fontId="72" fillId="0" borderId="0" xfId="0" applyFont="1" applyAlignment="1">
      <alignment horizontal="left"/>
    </xf>
    <xf numFmtId="0" fontId="72" fillId="0" borderId="0" xfId="0" applyFont="1" applyAlignment="1">
      <alignment/>
    </xf>
    <xf numFmtId="0" fontId="80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4" fontId="41" fillId="0" borderId="0" xfId="0" applyNumberFormat="1" applyFont="1" applyFill="1" applyAlignment="1">
      <alignment vertical="center"/>
    </xf>
    <xf numFmtId="0" fontId="0" fillId="0" borderId="0" xfId="0" applyAlignment="1">
      <alignment/>
    </xf>
    <xf numFmtId="49" fontId="81" fillId="0" borderId="0" xfId="0" applyNumberFormat="1" applyFont="1" applyAlignment="1">
      <alignment/>
    </xf>
    <xf numFmtId="0" fontId="81" fillId="0" borderId="0" xfId="0" applyFont="1" applyAlignment="1">
      <alignment/>
    </xf>
    <xf numFmtId="4" fontId="41" fillId="0" borderId="0" xfId="0" applyNumberFormat="1" applyFont="1" applyFill="1" applyAlignment="1">
      <alignment horizontal="left" vertical="center"/>
    </xf>
    <xf numFmtId="4" fontId="41" fillId="0" borderId="0" xfId="0" applyNumberFormat="1" applyFont="1" applyFill="1" applyBorder="1" applyAlignment="1">
      <alignment horizontal="left" vertical="center"/>
    </xf>
    <xf numFmtId="4" fontId="41" fillId="0" borderId="15" xfId="0" applyNumberFormat="1" applyFont="1" applyFill="1" applyBorder="1" applyAlignment="1">
      <alignment horizontal="left" vertical="center"/>
    </xf>
    <xf numFmtId="0" fontId="77" fillId="0" borderId="15" xfId="0" applyFont="1" applyBorder="1" applyAlignment="1">
      <alignment horizontal="left"/>
    </xf>
    <xf numFmtId="49" fontId="77" fillId="0" borderId="0" xfId="0" applyNumberFormat="1" applyFont="1" applyAlignment="1">
      <alignment/>
    </xf>
    <xf numFmtId="0" fontId="77" fillId="0" borderId="0" xfId="0" applyFont="1" applyAlignment="1">
      <alignment/>
    </xf>
    <xf numFmtId="0" fontId="82" fillId="39" borderId="0" xfId="0" applyFont="1" applyFill="1" applyAlignment="1">
      <alignment/>
    </xf>
    <xf numFmtId="0" fontId="61" fillId="0" borderId="18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61" fillId="0" borderId="0" xfId="0" applyFont="1" applyAlignment="1">
      <alignment/>
    </xf>
    <xf numFmtId="0" fontId="83" fillId="0" borderId="21" xfId="0" applyFont="1" applyBorder="1" applyAlignment="1">
      <alignment horizontal="center" vertical="center" wrapText="1"/>
    </xf>
    <xf numFmtId="17" fontId="83" fillId="0" borderId="21" xfId="0" applyNumberFormat="1" applyFont="1" applyBorder="1" applyAlignment="1">
      <alignment horizontal="center" vertical="center"/>
    </xf>
    <xf numFmtId="0" fontId="83" fillId="0" borderId="21" xfId="0" applyFont="1" applyBorder="1" applyAlignment="1">
      <alignment horizontal="center" vertical="center"/>
    </xf>
    <xf numFmtId="0" fontId="83" fillId="0" borderId="21" xfId="0" applyFont="1" applyBorder="1" applyAlignment="1">
      <alignment horizontal="center" vertical="center" textRotation="90" wrapText="1"/>
    </xf>
    <xf numFmtId="0" fontId="83" fillId="39" borderId="21" xfId="0" applyFont="1" applyFill="1" applyBorder="1" applyAlignment="1">
      <alignment horizontal="center" vertical="center" textRotation="90" wrapText="1"/>
    </xf>
    <xf numFmtId="0" fontId="83" fillId="40" borderId="21" xfId="0" applyFont="1" applyFill="1" applyBorder="1" applyAlignment="1">
      <alignment horizontal="center" vertical="center"/>
    </xf>
    <xf numFmtId="0" fontId="2" fillId="40" borderId="21" xfId="0" applyFont="1" applyFill="1" applyBorder="1" applyAlignment="1">
      <alignment horizontal="center" vertical="center" wrapText="1"/>
    </xf>
    <xf numFmtId="0" fontId="83" fillId="40" borderId="21" xfId="0" applyFont="1" applyFill="1" applyBorder="1" applyAlignment="1">
      <alignment horizontal="center" vertical="center" wrapText="1"/>
    </xf>
    <xf numFmtId="0" fontId="83" fillId="39" borderId="21" xfId="0" applyFont="1" applyFill="1" applyBorder="1" applyAlignment="1">
      <alignment horizontal="center" vertical="center"/>
    </xf>
    <xf numFmtId="0" fontId="83" fillId="41" borderId="21" xfId="0" applyFont="1" applyFill="1" applyBorder="1" applyAlignment="1">
      <alignment horizontal="center" vertical="center"/>
    </xf>
    <xf numFmtId="49" fontId="83" fillId="42" borderId="21" xfId="0" applyNumberFormat="1" applyFont="1" applyFill="1" applyBorder="1" applyAlignment="1">
      <alignment horizontal="center" vertical="center"/>
    </xf>
    <xf numFmtId="0" fontId="5" fillId="42" borderId="21" xfId="0" applyFont="1" applyFill="1" applyBorder="1" applyAlignment="1">
      <alignment horizontal="left" vertical="center" wrapText="1"/>
    </xf>
    <xf numFmtId="0" fontId="5" fillId="42" borderId="21" xfId="0" applyFont="1" applyFill="1" applyBorder="1" applyAlignment="1">
      <alignment horizontal="center" vertical="center" wrapText="1"/>
    </xf>
    <xf numFmtId="14" fontId="5" fillId="42" borderId="21" xfId="0" applyNumberFormat="1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/>
    </xf>
    <xf numFmtId="0" fontId="73" fillId="39" borderId="21" xfId="0" applyFont="1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35" fillId="39" borderId="21" xfId="0" applyFont="1" applyFill="1" applyBorder="1" applyAlignment="1">
      <alignment horizontal="center" vertical="center"/>
    </xf>
    <xf numFmtId="49" fontId="83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83" fillId="43" borderId="21" xfId="0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 wrapText="1"/>
    </xf>
    <xf numFmtId="49" fontId="83" fillId="39" borderId="21" xfId="0" applyNumberFormat="1" applyFont="1" applyFill="1" applyBorder="1" applyAlignment="1">
      <alignment horizontal="center" vertical="center"/>
    </xf>
    <xf numFmtId="49" fontId="73" fillId="39" borderId="21" xfId="0" applyNumberFormat="1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left" vertical="center" wrapText="1"/>
    </xf>
    <xf numFmtId="0" fontId="2" fillId="39" borderId="21" xfId="0" applyFont="1" applyFill="1" applyBorder="1" applyAlignment="1">
      <alignment horizontal="center" vertical="center" wrapText="1"/>
    </xf>
    <xf numFmtId="14" fontId="2" fillId="39" borderId="21" xfId="0" applyNumberFormat="1" applyFont="1" applyFill="1" applyBorder="1" applyAlignment="1">
      <alignment horizontal="center" vertical="center" wrapText="1"/>
    </xf>
    <xf numFmtId="0" fontId="83" fillId="0" borderId="21" xfId="0" applyFont="1" applyFill="1" applyBorder="1" applyAlignment="1">
      <alignment horizontal="center" vertical="center"/>
    </xf>
    <xf numFmtId="0" fontId="61" fillId="39" borderId="21" xfId="0" applyFont="1" applyFill="1" applyBorder="1" applyAlignment="1">
      <alignment horizontal="center" vertical="center"/>
    </xf>
    <xf numFmtId="0" fontId="45" fillId="39" borderId="21" xfId="0" applyFont="1" applyFill="1" applyBorder="1" applyAlignment="1">
      <alignment horizontal="center" vertical="center"/>
    </xf>
    <xf numFmtId="0" fontId="2" fillId="42" borderId="21" xfId="0" applyFont="1" applyFill="1" applyBorder="1" applyAlignment="1">
      <alignment horizontal="center" vertical="center" wrapText="1"/>
    </xf>
    <xf numFmtId="14" fontId="2" fillId="42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73" fillId="0" borderId="21" xfId="0" applyNumberFormat="1" applyFont="1" applyBorder="1" applyAlignment="1">
      <alignment horizontal="center" vertical="center"/>
    </xf>
    <xf numFmtId="49" fontId="83" fillId="43" borderId="2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73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3" fillId="39" borderId="21" xfId="0" applyFont="1" applyFill="1" applyBorder="1" applyAlignment="1">
      <alignment horizontal="center" vertical="center" wrapText="1"/>
    </xf>
    <xf numFmtId="0" fontId="83" fillId="44" borderId="21" xfId="0" applyFont="1" applyFill="1" applyBorder="1" applyAlignment="1">
      <alignment horizontal="center" vertical="center"/>
    </xf>
    <xf numFmtId="0" fontId="2" fillId="42" borderId="2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vertical="top" wrapText="1"/>
    </xf>
    <xf numFmtId="0" fontId="73" fillId="0" borderId="21" xfId="0" applyFont="1" applyFill="1" applyBorder="1" applyAlignment="1">
      <alignment horizontal="justify" vertical="distributed"/>
    </xf>
    <xf numFmtId="0" fontId="73" fillId="39" borderId="21" xfId="0" applyFont="1" applyFill="1" applyBorder="1" applyAlignment="1">
      <alignment horizontal="justify" vertical="distributed"/>
    </xf>
    <xf numFmtId="0" fontId="0" fillId="39" borderId="21" xfId="0" applyFill="1" applyBorder="1" applyAlignment="1">
      <alignment/>
    </xf>
    <xf numFmtId="0" fontId="35" fillId="39" borderId="21" xfId="0" applyFont="1" applyFill="1" applyBorder="1" applyAlignment="1">
      <alignment/>
    </xf>
    <xf numFmtId="0" fontId="5" fillId="42" borderId="21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vertical="center" wrapText="1"/>
    </xf>
    <xf numFmtId="0" fontId="83" fillId="39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top" wrapText="1"/>
    </xf>
    <xf numFmtId="0" fontId="83" fillId="0" borderId="21" xfId="0" applyFont="1" applyBorder="1" applyAlignment="1">
      <alignment vertical="distributed"/>
    </xf>
    <xf numFmtId="0" fontId="73" fillId="0" borderId="21" xfId="0" applyFont="1" applyBorder="1" applyAlignment="1">
      <alignment horizontal="justify" vertical="distributed"/>
    </xf>
    <xf numFmtId="0" fontId="0" fillId="0" borderId="21" xfId="0" applyBorder="1" applyAlignment="1">
      <alignment/>
    </xf>
    <xf numFmtId="0" fontId="75" fillId="0" borderId="0" xfId="0" applyFont="1" applyAlignment="1">
      <alignment horizontal="right" vertical="center"/>
    </xf>
    <xf numFmtId="0" fontId="83" fillId="0" borderId="21" xfId="0" applyFont="1" applyBorder="1" applyAlignment="1">
      <alignment horizontal="center" vertical="center" wrapText="1"/>
    </xf>
    <xf numFmtId="0" fontId="72" fillId="0" borderId="0" xfId="0" applyFont="1" applyAlignment="1">
      <alignment horizontal="left"/>
    </xf>
    <xf numFmtId="0" fontId="2" fillId="39" borderId="21" xfId="0" applyFont="1" applyFill="1" applyBorder="1" applyAlignment="1">
      <alignment horizontal="left" vertical="top" wrapText="1"/>
    </xf>
    <xf numFmtId="49" fontId="83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14" fontId="5" fillId="0" borderId="21" xfId="0" applyNumberFormat="1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/>
    </xf>
    <xf numFmtId="2" fontId="2" fillId="39" borderId="21" xfId="0" applyNumberFormat="1" applyFont="1" applyFill="1" applyBorder="1" applyAlignment="1">
      <alignment horizontal="center" vertical="center" wrapText="1"/>
    </xf>
    <xf numFmtId="0" fontId="5" fillId="39" borderId="21" xfId="0" applyFont="1" applyFill="1" applyBorder="1" applyAlignment="1">
      <alignment horizontal="left" vertical="center" wrapText="1"/>
    </xf>
    <xf numFmtId="0" fontId="83" fillId="39" borderId="22" xfId="0" applyFont="1" applyFill="1" applyBorder="1" applyAlignment="1">
      <alignment horizontal="center" vertical="center"/>
    </xf>
    <xf numFmtId="0" fontId="83" fillId="39" borderId="23" xfId="0" applyFont="1" applyFill="1" applyBorder="1" applyAlignment="1">
      <alignment horizontal="center" vertical="center"/>
    </xf>
    <xf numFmtId="0" fontId="83" fillId="39" borderId="24" xfId="0" applyFont="1" applyFill="1" applyBorder="1" applyAlignment="1">
      <alignment horizontal="center" vertical="center"/>
    </xf>
    <xf numFmtId="0" fontId="5" fillId="39" borderId="21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vertical="top" wrapText="1"/>
    </xf>
    <xf numFmtId="0" fontId="41" fillId="0" borderId="0" xfId="0" applyNumberFormat="1" applyFont="1" applyFill="1" applyBorder="1" applyAlignment="1">
      <alignment horizontal="center" vertical="center"/>
    </xf>
    <xf numFmtId="49" fontId="83" fillId="38" borderId="21" xfId="0" applyNumberFormat="1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left" vertical="center" wrapText="1"/>
    </xf>
    <xf numFmtId="0" fontId="2" fillId="38" borderId="21" xfId="0" applyFont="1" applyFill="1" applyBorder="1" applyAlignment="1">
      <alignment horizontal="center" vertical="center" wrapText="1"/>
    </xf>
    <xf numFmtId="14" fontId="2" fillId="38" borderId="21" xfId="0" applyNumberFormat="1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4" fontId="9" fillId="39" borderId="0" xfId="0" applyNumberFormat="1" applyFont="1" applyFill="1" applyAlignment="1">
      <alignment horizontal="left" vertical="top"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72" fillId="0" borderId="0" xfId="0" applyFont="1" applyAlignment="1">
      <alignment/>
    </xf>
    <xf numFmtId="0" fontId="0" fillId="0" borderId="0" xfId="0" applyAlignment="1">
      <alignment/>
    </xf>
    <xf numFmtId="0" fontId="83" fillId="40" borderId="21" xfId="0" applyFont="1" applyFill="1" applyBorder="1" applyAlignment="1">
      <alignment horizontal="center" vertical="center"/>
    </xf>
    <xf numFmtId="0" fontId="72" fillId="0" borderId="0" xfId="0" applyFont="1" applyAlignment="1">
      <alignment horizontal="left"/>
    </xf>
    <xf numFmtId="0" fontId="83" fillId="0" borderId="21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 wrapText="1" readingOrder="1"/>
    </xf>
    <xf numFmtId="0" fontId="83" fillId="0" borderId="21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center" wrapText="1" readingOrder="1"/>
    </xf>
    <xf numFmtId="4" fontId="10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72" fillId="0" borderId="0" xfId="0" applyFont="1" applyAlignment="1">
      <alignment horizontal="right" wrapText="1"/>
    </xf>
    <xf numFmtId="17" fontId="83" fillId="0" borderId="21" xfId="0" applyNumberFormat="1" applyFont="1" applyBorder="1" applyAlignment="1">
      <alignment horizontal="center" vertical="center"/>
    </xf>
    <xf numFmtId="0" fontId="19" fillId="39" borderId="21" xfId="0" applyFont="1" applyFill="1" applyBorder="1" applyAlignment="1">
      <alignment horizontal="center" vertical="center"/>
    </xf>
    <xf numFmtId="2" fontId="85" fillId="0" borderId="21" xfId="0" applyNumberFormat="1" applyFont="1" applyBorder="1" applyAlignment="1">
      <alignment horizontal="center" vertical="center"/>
    </xf>
    <xf numFmtId="2" fontId="85" fillId="39" borderId="21" xfId="0" applyNumberFormat="1" applyFont="1" applyFill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0" fontId="83" fillId="0" borderId="27" xfId="0" applyFont="1" applyBorder="1" applyAlignment="1">
      <alignment horizontal="center" vertical="center"/>
    </xf>
    <xf numFmtId="0" fontId="83" fillId="0" borderId="21" xfId="0" applyFont="1" applyBorder="1" applyAlignment="1">
      <alignment horizontal="right" vertical="distributed"/>
    </xf>
    <xf numFmtId="17" fontId="83" fillId="0" borderId="25" xfId="0" applyNumberFormat="1" applyFont="1" applyBorder="1" applyAlignment="1">
      <alignment horizontal="center" vertical="center"/>
    </xf>
    <xf numFmtId="17" fontId="83" fillId="0" borderId="26" xfId="0" applyNumberFormat="1" applyFont="1" applyBorder="1" applyAlignment="1">
      <alignment horizontal="center" vertical="center"/>
    </xf>
    <xf numFmtId="17" fontId="83" fillId="0" borderId="27" xfId="0" applyNumberFormat="1" applyFont="1" applyBorder="1" applyAlignment="1">
      <alignment horizontal="center" vertical="center"/>
    </xf>
    <xf numFmtId="2" fontId="19" fillId="39" borderId="21" xfId="0" applyNumberFormat="1" applyFont="1" applyFill="1" applyBorder="1" applyAlignment="1">
      <alignment horizontal="center" vertical="center"/>
    </xf>
    <xf numFmtId="2" fontId="85" fillId="39" borderId="21" xfId="0" applyNumberFormat="1" applyFont="1" applyFill="1" applyBorder="1" applyAlignment="1">
      <alignment horizontal="center" vertical="center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Comma" xfId="33"/>
    <cellStyle name="Excel Built-in Hyperlink" xfId="34"/>
    <cellStyle name="Акцент1" xfId="35"/>
    <cellStyle name="Акцент1 2" xfId="36"/>
    <cellStyle name="Акцент2" xfId="37"/>
    <cellStyle name="Акцент2 2" xfId="38"/>
    <cellStyle name="Акцент3" xfId="39"/>
    <cellStyle name="Акцент3 2" xfId="40"/>
    <cellStyle name="Акцент4" xfId="41"/>
    <cellStyle name="Акцент4 2" xfId="42"/>
    <cellStyle name="Акцент5" xfId="43"/>
    <cellStyle name="Акцент5 2" xfId="44"/>
    <cellStyle name="Акцент6" xfId="45"/>
    <cellStyle name="Акцент6 2" xfId="46"/>
    <cellStyle name="Ввод " xfId="47"/>
    <cellStyle name="Ввод  2" xfId="48"/>
    <cellStyle name="Вывод" xfId="49"/>
    <cellStyle name="Вывод 2" xfId="50"/>
    <cellStyle name="Вычисление" xfId="51"/>
    <cellStyle name="Вычисление 2" xfId="52"/>
    <cellStyle name="Hyperlink" xfId="53"/>
    <cellStyle name="Гиперссылка 2" xfId="54"/>
    <cellStyle name="Currency" xfId="55"/>
    <cellStyle name="Currency [0]" xfId="56"/>
    <cellStyle name="Заголовок 1" xfId="57"/>
    <cellStyle name="Заголовок 1 2" xfId="58"/>
    <cellStyle name="Заголовок 2" xfId="59"/>
    <cellStyle name="Заголовок 2 2" xfId="60"/>
    <cellStyle name="Заголовок 3" xfId="61"/>
    <cellStyle name="Заголовок 3 2" xfId="62"/>
    <cellStyle name="Заголовок 4" xfId="63"/>
    <cellStyle name="Заголовок 4 2" xfId="64"/>
    <cellStyle name="Итог" xfId="65"/>
    <cellStyle name="Итог 2" xfId="66"/>
    <cellStyle name="Контрольная ячейка" xfId="67"/>
    <cellStyle name="Контрольная ячейка 2" xfId="68"/>
    <cellStyle name="Название" xfId="69"/>
    <cellStyle name="Название 2" xfId="70"/>
    <cellStyle name="Нейтральный" xfId="71"/>
    <cellStyle name="Нейтральный 2" xfId="72"/>
    <cellStyle name="Обычный 2" xfId="73"/>
    <cellStyle name="Обычный 3" xfId="74"/>
    <cellStyle name="Followed Hyperlink" xfId="75"/>
    <cellStyle name="Плохой" xfId="76"/>
    <cellStyle name="Плохой 2" xfId="77"/>
    <cellStyle name="Пояснение" xfId="78"/>
    <cellStyle name="Пояснение 2" xfId="79"/>
    <cellStyle name="Примечание" xfId="80"/>
    <cellStyle name="Примечание 2" xfId="81"/>
    <cellStyle name="Percent" xfId="82"/>
    <cellStyle name="Связанная ячейка" xfId="83"/>
    <cellStyle name="Связанная ячейка 2" xfId="84"/>
    <cellStyle name="Текст предупреждения" xfId="85"/>
    <cellStyle name="Текст предупреждения 2" xfId="86"/>
    <cellStyle name="Comma" xfId="87"/>
    <cellStyle name="Comma [0]" xfId="88"/>
    <cellStyle name="Финансовый 2" xfId="89"/>
    <cellStyle name="Финансовый 3" xfId="90"/>
    <cellStyle name="Хвост" xfId="91"/>
    <cellStyle name="Хороший" xfId="92"/>
    <cellStyle name="Хороший 2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91"/>
  <sheetViews>
    <sheetView showGridLines="0" tabSelected="1" zoomScale="55" zoomScaleNormal="55" workbookViewId="0" topLeftCell="A9">
      <pane xSplit="31" ySplit="20" topLeftCell="AF188" activePane="bottomRight" state="frozen"/>
      <selection pane="topLeft" activeCell="A9" sqref="A9"/>
      <selection pane="topRight" activeCell="AF9" sqref="AF9"/>
      <selection pane="bottomLeft" activeCell="A29" sqref="A29"/>
      <selection pane="bottomRight" activeCell="AR204" sqref="AR204"/>
    </sheetView>
  </sheetViews>
  <sheetFormatPr defaultColWidth="9.140625" defaultRowHeight="15"/>
  <cols>
    <col min="1" max="1" width="2.8515625" style="0" customWidth="1"/>
    <col min="2" max="2" width="0.42578125" style="0" customWidth="1"/>
    <col min="3" max="3" width="11.28125" style="0" bestFit="1" customWidth="1"/>
    <col min="4" max="4" width="43.7109375" style="0" customWidth="1"/>
    <col min="5" max="6" width="15.7109375" style="0" customWidth="1"/>
    <col min="7" max="7" width="21.7109375" style="0" customWidth="1"/>
    <col min="8" max="8" width="25.7109375" style="0" customWidth="1"/>
    <col min="9" max="29" width="4.8515625" style="0" hidden="1" customWidth="1"/>
    <col min="30" max="30" width="9.57421875" style="0" hidden="1" customWidth="1"/>
    <col min="31" max="31" width="8.140625" style="0" hidden="1" customWidth="1"/>
    <col min="32" max="39" width="14.7109375" style="8" customWidth="1"/>
    <col min="40" max="43" width="14.7109375" style="9" customWidth="1"/>
    <col min="44" max="90" width="14.7109375" style="0" customWidth="1"/>
    <col min="91" max="103" width="14.7109375" style="64" customWidth="1"/>
    <col min="104" max="104" width="14.7109375" style="0" customWidth="1"/>
  </cols>
  <sheetData>
    <row r="1" spans="14:56" ht="18.75" hidden="1">
      <c r="N1" s="170" t="s">
        <v>52</v>
      </c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3"/>
      <c r="BB1" s="13"/>
      <c r="BC1" s="13"/>
      <c r="BD1" s="13"/>
    </row>
    <row r="2" spans="3:13" ht="24" customHeight="1" hidden="1">
      <c r="C2" s="159" t="s">
        <v>2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3:13" ht="18.75" hidden="1">
      <c r="C3" s="1" t="s">
        <v>3</v>
      </c>
      <c r="D3" s="2"/>
      <c r="E3" s="12"/>
      <c r="F3" s="12"/>
      <c r="G3" s="5"/>
      <c r="H3" s="2"/>
      <c r="I3" s="2"/>
      <c r="J3" s="2"/>
      <c r="K3" s="2"/>
      <c r="L3" s="2"/>
      <c r="M3" s="2"/>
    </row>
    <row r="4" spans="3:13" ht="18.75" hidden="1">
      <c r="C4" s="1" t="s">
        <v>4</v>
      </c>
      <c r="D4" s="2"/>
      <c r="E4" s="12"/>
      <c r="F4" s="12"/>
      <c r="G4" s="5"/>
      <c r="H4" s="2"/>
      <c r="I4" s="2"/>
      <c r="J4" s="2"/>
      <c r="K4" s="2"/>
      <c r="L4" s="2"/>
      <c r="M4" s="2"/>
    </row>
    <row r="5" spans="3:26" ht="18.75" hidden="1">
      <c r="C5" s="162" t="s">
        <v>54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</row>
    <row r="6" spans="3:18" ht="26.25" customHeight="1" hidden="1">
      <c r="C6" s="6"/>
      <c r="D6" s="7"/>
      <c r="E6" s="12"/>
      <c r="F6" s="12"/>
      <c r="G6" s="7"/>
      <c r="H6" s="7"/>
      <c r="I6" s="7"/>
      <c r="J6" s="7"/>
      <c r="K6" s="7"/>
      <c r="L6" s="7"/>
      <c r="M6" s="7"/>
      <c r="N6" s="3"/>
      <c r="O6" s="4"/>
      <c r="P6" s="4"/>
      <c r="Q6" s="4"/>
      <c r="R6" s="4"/>
    </row>
    <row r="7" spans="3:13" ht="23.25" customHeight="1" hidden="1">
      <c r="C7" s="159" t="s">
        <v>55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3:13" ht="23.25" customHeight="1" hidden="1">
      <c r="C8" s="6"/>
      <c r="D8" s="7"/>
      <c r="E8" s="12"/>
      <c r="F8" s="12"/>
      <c r="G8" s="7"/>
      <c r="H8" s="7"/>
      <c r="I8" s="7"/>
      <c r="J8" s="7"/>
      <c r="K8" s="7"/>
      <c r="L8" s="7"/>
      <c r="M8" s="7"/>
    </row>
    <row r="9" spans="3:104" ht="18.75" customHeight="1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</row>
    <row r="10" spans="3:104" ht="20.25">
      <c r="C10" s="21" t="s">
        <v>127</v>
      </c>
      <c r="D10" s="60"/>
      <c r="E10" s="60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24"/>
      <c r="AG10" s="24"/>
      <c r="AH10" s="24"/>
      <c r="AI10" s="24"/>
      <c r="AJ10" s="24"/>
      <c r="AK10" s="24"/>
      <c r="AL10" s="24"/>
      <c r="AM10" s="24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64"/>
      <c r="CI10" s="17"/>
      <c r="CJ10" s="17"/>
      <c r="CK10" s="17"/>
      <c r="CL10" s="17"/>
      <c r="CZ10" s="21" t="s">
        <v>194</v>
      </c>
    </row>
    <row r="11" spans="3:104" ht="19.5" customHeight="1">
      <c r="C11" s="166" t="s">
        <v>132</v>
      </c>
      <c r="D11" s="166"/>
      <c r="E11" s="166"/>
      <c r="F11" s="15"/>
      <c r="G11" s="15"/>
      <c r="H11" s="15"/>
      <c r="I11" s="15"/>
      <c r="J11" s="15"/>
      <c r="K11" s="15"/>
      <c r="L11" s="15"/>
      <c r="M11" s="15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64" t="s">
        <v>202</v>
      </c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</row>
    <row r="12" spans="3:104" ht="20.25" customHeight="1">
      <c r="C12" s="166" t="s">
        <v>131</v>
      </c>
      <c r="D12" s="166"/>
      <c r="E12" s="166"/>
      <c r="F12" s="15"/>
      <c r="G12" s="15"/>
      <c r="H12" s="15"/>
      <c r="I12" s="15"/>
      <c r="J12" s="15"/>
      <c r="K12" s="15"/>
      <c r="L12" s="15"/>
      <c r="M12" s="1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64" t="s">
        <v>195</v>
      </c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</row>
    <row r="13" spans="3:104" ht="20.25">
      <c r="C13" s="167" t="s">
        <v>130</v>
      </c>
      <c r="D13" s="167"/>
      <c r="E13" s="167"/>
      <c r="F13" s="15"/>
      <c r="G13" s="15"/>
      <c r="H13" s="15"/>
      <c r="I13" s="15"/>
      <c r="J13" s="15"/>
      <c r="K13" s="15"/>
      <c r="L13" s="15"/>
      <c r="M13" s="15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64" t="s">
        <v>196</v>
      </c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</row>
    <row r="14" spans="3:104" ht="20.25">
      <c r="C14" s="168" t="s">
        <v>129</v>
      </c>
      <c r="D14" s="168"/>
      <c r="E14" s="168"/>
      <c r="F14" s="15"/>
      <c r="G14" s="15"/>
      <c r="H14" s="15"/>
      <c r="I14" s="15"/>
      <c r="J14" s="15"/>
      <c r="K14" s="15"/>
      <c r="L14" s="15"/>
      <c r="M14" s="15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9"/>
      <c r="CI14" s="19"/>
      <c r="CJ14" s="19"/>
      <c r="CK14" s="73"/>
      <c r="CL14" s="73" t="s">
        <v>198</v>
      </c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 t="s">
        <v>198</v>
      </c>
    </row>
    <row r="15" spans="3:104" ht="20.25">
      <c r="C15" s="21" t="s">
        <v>128</v>
      </c>
      <c r="D15" s="64"/>
      <c r="E15" s="64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9"/>
      <c r="AW15" s="19"/>
      <c r="AX15" s="19"/>
      <c r="AY15" s="19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64" t="s">
        <v>197</v>
      </c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</row>
    <row r="16" spans="1:104" ht="18.75">
      <c r="A16" s="28"/>
      <c r="B16" s="29"/>
      <c r="C16" s="29"/>
      <c r="D16" s="29"/>
      <c r="E16" s="29"/>
      <c r="F16" s="30"/>
      <c r="G16" s="30"/>
      <c r="H16" s="30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31"/>
      <c r="AO16" s="31"/>
      <c r="AP16" s="31"/>
      <c r="AQ16" s="31"/>
      <c r="AR16" s="31"/>
      <c r="AS16" s="31"/>
      <c r="AT16" s="31"/>
      <c r="AU16" s="31"/>
      <c r="AV16" s="31"/>
      <c r="AW16" s="32"/>
      <c r="AX16" s="32"/>
      <c r="AY16" s="32"/>
      <c r="AZ16" s="16"/>
      <c r="BA16" s="16"/>
      <c r="BB16" s="16"/>
      <c r="BC16" s="16"/>
      <c r="BD16" s="16"/>
      <c r="BE16" s="29"/>
      <c r="BF16" s="29"/>
      <c r="BG16" s="29"/>
      <c r="BH16" s="29"/>
      <c r="BI16" s="30"/>
      <c r="BJ16" s="30"/>
      <c r="BK16" s="30"/>
      <c r="BL16" s="30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33"/>
    </row>
    <row r="17" spans="1:104" ht="18.75">
      <c r="A17" s="34"/>
      <c r="B17" s="35"/>
      <c r="C17" s="35"/>
      <c r="D17" s="35"/>
      <c r="E17" s="35"/>
      <c r="F17" s="36"/>
      <c r="G17" s="36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27"/>
      <c r="BA17" s="27"/>
      <c r="BB17" s="27"/>
      <c r="BC17" s="27"/>
      <c r="BD17" s="27"/>
      <c r="BE17" s="35"/>
      <c r="BF17" s="35"/>
      <c r="BG17" s="35"/>
      <c r="BH17" s="35"/>
      <c r="BI17" s="36"/>
      <c r="BJ17" s="36"/>
      <c r="BK17" s="36"/>
      <c r="BL17" s="36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8"/>
    </row>
    <row r="18" spans="1:104" ht="18.75">
      <c r="A18" s="34"/>
      <c r="B18" s="35"/>
      <c r="C18" s="35"/>
      <c r="D18" s="35"/>
      <c r="E18" s="35"/>
      <c r="F18" s="36"/>
      <c r="G18" s="36"/>
      <c r="H18" s="3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27"/>
      <c r="BA18" s="27"/>
      <c r="BB18" s="27"/>
      <c r="BC18" s="27"/>
      <c r="BD18" s="27"/>
      <c r="BE18" s="35"/>
      <c r="BF18" s="35"/>
      <c r="BG18" s="35"/>
      <c r="BH18" s="35"/>
      <c r="BI18" s="36"/>
      <c r="BJ18" s="36"/>
      <c r="BK18" s="36"/>
      <c r="BL18" s="36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8"/>
    </row>
    <row r="19" spans="1:104" ht="18.75">
      <c r="A19" s="34"/>
      <c r="B19" s="35"/>
      <c r="C19" s="35"/>
      <c r="D19" s="35"/>
      <c r="E19" s="35"/>
      <c r="F19" s="36"/>
      <c r="G19" s="36"/>
      <c r="H19" s="3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27"/>
      <c r="BA19" s="27"/>
      <c r="BB19" s="27"/>
      <c r="BC19" s="27"/>
      <c r="BD19" s="27"/>
      <c r="BE19" s="35"/>
      <c r="BF19" s="35"/>
      <c r="BG19" s="35"/>
      <c r="BH19" s="35"/>
      <c r="BI19" s="36"/>
      <c r="BJ19" s="36"/>
      <c r="BK19" s="36"/>
      <c r="BL19" s="36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8"/>
    </row>
    <row r="20" spans="1:104" ht="18.75" customHeight="1">
      <c r="A20" s="156" t="s">
        <v>125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8"/>
    </row>
    <row r="21" spans="1:104" ht="18.75" customHeight="1">
      <c r="A21" s="156" t="s">
        <v>126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8"/>
    </row>
    <row r="22" spans="1:104" ht="12.75" customHeight="1">
      <c r="A22" s="34"/>
      <c r="B22" s="35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26"/>
      <c r="AG22" s="26"/>
      <c r="AH22" s="26"/>
      <c r="AI22" s="26"/>
      <c r="AJ22" s="26"/>
      <c r="AK22" s="26"/>
      <c r="AL22" s="26"/>
      <c r="AM22" s="26"/>
      <c r="AN22" s="27"/>
      <c r="AO22" s="27"/>
      <c r="AP22" s="27"/>
      <c r="AQ22" s="27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8"/>
    </row>
    <row r="23" spans="1:104" ht="22.5">
      <c r="A23" s="34"/>
      <c r="B23" s="35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2"/>
      <c r="AG23" s="42"/>
      <c r="AH23" s="42"/>
      <c r="AI23" s="42"/>
      <c r="AJ23" s="42"/>
      <c r="AK23" s="42"/>
      <c r="AL23" s="42"/>
      <c r="AM23" s="42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3"/>
    </row>
    <row r="24" spans="1:104" ht="15.75" thickBo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8"/>
    </row>
    <row r="25" spans="1:104" ht="34.5" customHeight="1" thickBot="1">
      <c r="A25" s="34"/>
      <c r="B25" s="35"/>
      <c r="C25" s="163" t="s">
        <v>0</v>
      </c>
      <c r="D25" s="163" t="s">
        <v>1</v>
      </c>
      <c r="E25" s="163" t="s">
        <v>63</v>
      </c>
      <c r="F25" s="163" t="s">
        <v>64</v>
      </c>
      <c r="G25" s="165" t="s">
        <v>62</v>
      </c>
      <c r="H25" s="165"/>
      <c r="I25" s="171" t="s">
        <v>8</v>
      </c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71" t="s">
        <v>134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9" t="s">
        <v>24</v>
      </c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1"/>
      <c r="CN25" s="175" t="s">
        <v>464</v>
      </c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7"/>
    </row>
    <row r="26" spans="1:104" ht="34.5" customHeight="1" thickBot="1">
      <c r="A26" s="34"/>
      <c r="B26" s="35"/>
      <c r="C26" s="163"/>
      <c r="D26" s="163"/>
      <c r="E26" s="163"/>
      <c r="F26" s="163"/>
      <c r="G26" s="77"/>
      <c r="H26" s="77"/>
      <c r="I26" s="78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8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171" t="s">
        <v>19</v>
      </c>
      <c r="AG26" s="171"/>
      <c r="AH26" s="171"/>
      <c r="AI26" s="163" t="s">
        <v>20</v>
      </c>
      <c r="AJ26" s="163"/>
      <c r="AK26" s="163"/>
      <c r="AL26" s="163"/>
      <c r="AM26" s="163"/>
      <c r="AN26" s="171" t="s">
        <v>9</v>
      </c>
      <c r="AO26" s="171"/>
      <c r="AP26" s="171"/>
      <c r="AQ26" s="171"/>
      <c r="AR26" s="163" t="s">
        <v>10</v>
      </c>
      <c r="AS26" s="163"/>
      <c r="AT26" s="163"/>
      <c r="AU26" s="163"/>
      <c r="AV26" s="163" t="s">
        <v>11</v>
      </c>
      <c r="AW26" s="163"/>
      <c r="AX26" s="163"/>
      <c r="AY26" s="163"/>
      <c r="AZ26" s="163" t="s">
        <v>12</v>
      </c>
      <c r="BA26" s="163"/>
      <c r="BB26" s="163"/>
      <c r="BC26" s="163"/>
      <c r="BD26" s="163"/>
      <c r="BE26" s="163" t="s">
        <v>13</v>
      </c>
      <c r="BF26" s="163"/>
      <c r="BG26" s="163"/>
      <c r="BH26" s="163"/>
      <c r="BI26" s="163" t="s">
        <v>14</v>
      </c>
      <c r="BJ26" s="163"/>
      <c r="BK26" s="163"/>
      <c r="BL26" s="163"/>
      <c r="BM26" s="163" t="s">
        <v>15</v>
      </c>
      <c r="BN26" s="163"/>
      <c r="BO26" s="163"/>
      <c r="BP26" s="163"/>
      <c r="BQ26" s="163"/>
      <c r="BR26" s="163" t="s">
        <v>16</v>
      </c>
      <c r="BS26" s="163"/>
      <c r="BT26" s="163"/>
      <c r="BU26" s="163"/>
      <c r="BV26" s="163" t="s">
        <v>17</v>
      </c>
      <c r="BW26" s="163"/>
      <c r="BX26" s="163"/>
      <c r="BY26" s="163"/>
      <c r="BZ26" s="163"/>
      <c r="CA26" s="163" t="s">
        <v>18</v>
      </c>
      <c r="CB26" s="163"/>
      <c r="CC26" s="163"/>
      <c r="CD26" s="163"/>
      <c r="CE26" s="163" t="s">
        <v>19</v>
      </c>
      <c r="CF26" s="163"/>
      <c r="CG26" s="163"/>
      <c r="CH26" s="163"/>
      <c r="CI26" s="175" t="s">
        <v>20</v>
      </c>
      <c r="CJ26" s="176"/>
      <c r="CK26" s="176"/>
      <c r="CL26" s="176"/>
      <c r="CM26" s="177"/>
      <c r="CN26" s="175" t="s">
        <v>9</v>
      </c>
      <c r="CO26" s="176"/>
      <c r="CP26" s="176"/>
      <c r="CQ26" s="177"/>
      <c r="CR26" s="175" t="s">
        <v>10</v>
      </c>
      <c r="CS26" s="176"/>
      <c r="CT26" s="176"/>
      <c r="CU26" s="177"/>
      <c r="CV26" s="175" t="s">
        <v>11</v>
      </c>
      <c r="CW26" s="176"/>
      <c r="CX26" s="176"/>
      <c r="CY26" s="176"/>
      <c r="CZ26" s="177"/>
    </row>
    <row r="27" spans="1:104" ht="65.25" customHeight="1" thickBot="1">
      <c r="A27" s="34"/>
      <c r="B27" s="35"/>
      <c r="C27" s="169"/>
      <c r="D27" s="169"/>
      <c r="E27" s="163"/>
      <c r="F27" s="163"/>
      <c r="G27" s="77" t="s">
        <v>5</v>
      </c>
      <c r="H27" s="77" t="s">
        <v>6</v>
      </c>
      <c r="I27" s="80" t="s">
        <v>9</v>
      </c>
      <c r="J27" s="80" t="s">
        <v>10</v>
      </c>
      <c r="K27" s="80" t="s">
        <v>11</v>
      </c>
      <c r="L27" s="80" t="s">
        <v>12</v>
      </c>
      <c r="M27" s="80" t="s">
        <v>13</v>
      </c>
      <c r="N27" s="80" t="s">
        <v>14</v>
      </c>
      <c r="O27" s="80" t="s">
        <v>15</v>
      </c>
      <c r="P27" s="80" t="s">
        <v>16</v>
      </c>
      <c r="Q27" s="80" t="s">
        <v>17</v>
      </c>
      <c r="R27" s="80" t="s">
        <v>18</v>
      </c>
      <c r="S27" s="80" t="s">
        <v>19</v>
      </c>
      <c r="T27" s="80" t="s">
        <v>20</v>
      </c>
      <c r="U27" s="80" t="s">
        <v>9</v>
      </c>
      <c r="V27" s="80" t="s">
        <v>10</v>
      </c>
      <c r="W27" s="80" t="s">
        <v>11</v>
      </c>
      <c r="X27" s="80" t="s">
        <v>12</v>
      </c>
      <c r="Y27" s="80" t="s">
        <v>13</v>
      </c>
      <c r="Z27" s="80" t="s">
        <v>14</v>
      </c>
      <c r="AA27" s="80" t="s">
        <v>15</v>
      </c>
      <c r="AB27" s="80" t="s">
        <v>16</v>
      </c>
      <c r="AC27" s="81" t="s">
        <v>17</v>
      </c>
      <c r="AD27" s="81" t="s">
        <v>18</v>
      </c>
      <c r="AE27" s="81" t="s">
        <v>19</v>
      </c>
      <c r="AF27" s="77" t="s">
        <v>135</v>
      </c>
      <c r="AG27" s="77" t="s">
        <v>136</v>
      </c>
      <c r="AH27" s="77" t="s">
        <v>137</v>
      </c>
      <c r="AI27" s="77" t="s">
        <v>138</v>
      </c>
      <c r="AJ27" s="77" t="s">
        <v>139</v>
      </c>
      <c r="AK27" s="77" t="s">
        <v>140</v>
      </c>
      <c r="AL27" s="77" t="s">
        <v>141</v>
      </c>
      <c r="AM27" s="77" t="s">
        <v>142</v>
      </c>
      <c r="AN27" s="77" t="s">
        <v>73</v>
      </c>
      <c r="AO27" s="77" t="s">
        <v>74</v>
      </c>
      <c r="AP27" s="77" t="s">
        <v>75</v>
      </c>
      <c r="AQ27" s="77" t="s">
        <v>76</v>
      </c>
      <c r="AR27" s="77" t="s">
        <v>77</v>
      </c>
      <c r="AS27" s="77" t="s">
        <v>78</v>
      </c>
      <c r="AT27" s="77" t="s">
        <v>79</v>
      </c>
      <c r="AU27" s="77" t="s">
        <v>80</v>
      </c>
      <c r="AV27" s="77" t="s">
        <v>81</v>
      </c>
      <c r="AW27" s="77" t="s">
        <v>82</v>
      </c>
      <c r="AX27" s="77" t="s">
        <v>83</v>
      </c>
      <c r="AY27" s="77" t="s">
        <v>84</v>
      </c>
      <c r="AZ27" s="77" t="s">
        <v>85</v>
      </c>
      <c r="BA27" s="77" t="s">
        <v>86</v>
      </c>
      <c r="BB27" s="77" t="s">
        <v>87</v>
      </c>
      <c r="BC27" s="77" t="s">
        <v>88</v>
      </c>
      <c r="BD27" s="77" t="s">
        <v>89</v>
      </c>
      <c r="BE27" s="77" t="s">
        <v>90</v>
      </c>
      <c r="BF27" s="77" t="s">
        <v>91</v>
      </c>
      <c r="BG27" s="77" t="s">
        <v>92</v>
      </c>
      <c r="BH27" s="77" t="s">
        <v>93</v>
      </c>
      <c r="BI27" s="77" t="s">
        <v>94</v>
      </c>
      <c r="BJ27" s="77" t="s">
        <v>95</v>
      </c>
      <c r="BK27" s="77" t="s">
        <v>96</v>
      </c>
      <c r="BL27" s="77" t="s">
        <v>97</v>
      </c>
      <c r="BM27" s="77" t="s">
        <v>98</v>
      </c>
      <c r="BN27" s="77" t="s">
        <v>99</v>
      </c>
      <c r="BO27" s="77" t="s">
        <v>100</v>
      </c>
      <c r="BP27" s="77" t="s">
        <v>101</v>
      </c>
      <c r="BQ27" s="77" t="s">
        <v>102</v>
      </c>
      <c r="BR27" s="77" t="s">
        <v>103</v>
      </c>
      <c r="BS27" s="77" t="s">
        <v>104</v>
      </c>
      <c r="BT27" s="77" t="s">
        <v>105</v>
      </c>
      <c r="BU27" s="77" t="s">
        <v>106</v>
      </c>
      <c r="BV27" s="77" t="s">
        <v>107</v>
      </c>
      <c r="BW27" s="77" t="s">
        <v>108</v>
      </c>
      <c r="BX27" s="77" t="s">
        <v>109</v>
      </c>
      <c r="BY27" s="77" t="s">
        <v>110</v>
      </c>
      <c r="BZ27" s="77" t="s">
        <v>111</v>
      </c>
      <c r="CA27" s="77" t="s">
        <v>112</v>
      </c>
      <c r="CB27" s="77" t="s">
        <v>113</v>
      </c>
      <c r="CC27" s="77" t="s">
        <v>114</v>
      </c>
      <c r="CD27" s="77" t="s">
        <v>115</v>
      </c>
      <c r="CE27" s="77" t="s">
        <v>116</v>
      </c>
      <c r="CF27" s="77" t="s">
        <v>117</v>
      </c>
      <c r="CG27" s="77" t="s">
        <v>118</v>
      </c>
      <c r="CH27" s="77" t="s">
        <v>119</v>
      </c>
      <c r="CI27" s="77" t="s">
        <v>120</v>
      </c>
      <c r="CJ27" s="77" t="s">
        <v>121</v>
      </c>
      <c r="CK27" s="77" t="s">
        <v>122</v>
      </c>
      <c r="CL27" s="77" t="s">
        <v>123</v>
      </c>
      <c r="CM27" s="134" t="s">
        <v>465</v>
      </c>
      <c r="CN27" s="134" t="s">
        <v>466</v>
      </c>
      <c r="CO27" s="134" t="s">
        <v>467</v>
      </c>
      <c r="CP27" s="134" t="s">
        <v>468</v>
      </c>
      <c r="CQ27" s="134" t="s">
        <v>469</v>
      </c>
      <c r="CR27" s="134" t="s">
        <v>470</v>
      </c>
      <c r="CS27" s="134" t="s">
        <v>471</v>
      </c>
      <c r="CT27" s="134" t="s">
        <v>472</v>
      </c>
      <c r="CU27" s="134" t="s">
        <v>473</v>
      </c>
      <c r="CV27" s="134" t="s">
        <v>474</v>
      </c>
      <c r="CW27" s="134" t="s">
        <v>475</v>
      </c>
      <c r="CX27" s="134" t="s">
        <v>476</v>
      </c>
      <c r="CY27" s="134" t="s">
        <v>477</v>
      </c>
      <c r="CZ27" s="77" t="s">
        <v>478</v>
      </c>
    </row>
    <row r="28" spans="1:104" ht="16.5" thickBot="1">
      <c r="A28" s="34"/>
      <c r="B28" s="44"/>
      <c r="C28" s="82"/>
      <c r="D28" s="161" t="s">
        <v>7</v>
      </c>
      <c r="E28" s="161"/>
      <c r="F28" s="161"/>
      <c r="G28" s="83"/>
      <c r="H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2"/>
      <c r="V28" s="82"/>
      <c r="W28" s="82"/>
      <c r="X28" s="82"/>
      <c r="Y28" s="82"/>
      <c r="Z28" s="82"/>
      <c r="AA28" s="82"/>
      <c r="AB28" s="82"/>
      <c r="AC28" s="85"/>
      <c r="AD28" s="85"/>
      <c r="AE28" s="85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</row>
    <row r="29" spans="1:104" ht="32.25" customHeight="1" thickBot="1">
      <c r="A29" s="34"/>
      <c r="B29" s="44"/>
      <c r="C29" s="87" t="s">
        <v>157</v>
      </c>
      <c r="D29" s="88" t="s">
        <v>56</v>
      </c>
      <c r="E29" s="89"/>
      <c r="F29" s="89"/>
      <c r="G29" s="90">
        <f>G30</f>
        <v>44621</v>
      </c>
      <c r="H29" s="90">
        <f>H39</f>
        <v>44739</v>
      </c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4"/>
      <c r="AG29" s="94"/>
      <c r="AH29" s="94"/>
      <c r="AI29" s="94"/>
      <c r="AJ29" s="94"/>
      <c r="AK29" s="94"/>
      <c r="AL29" s="94"/>
      <c r="AM29" s="94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</row>
    <row r="30" spans="1:104" s="64" customFormat="1" ht="30.75" customHeight="1" thickBot="1">
      <c r="A30" s="34"/>
      <c r="B30" s="44"/>
      <c r="C30" s="101" t="s">
        <v>261</v>
      </c>
      <c r="D30" s="103" t="s">
        <v>263</v>
      </c>
      <c r="E30" s="104" t="s">
        <v>65</v>
      </c>
      <c r="F30" s="104">
        <v>16.4</v>
      </c>
      <c r="G30" s="105">
        <v>44621</v>
      </c>
      <c r="H30" s="105">
        <f>G30+7</f>
        <v>44628</v>
      </c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4"/>
      <c r="AG30" s="94"/>
      <c r="AH30" s="94"/>
      <c r="AI30" s="94"/>
      <c r="AJ30" s="94"/>
      <c r="AK30" s="94"/>
      <c r="AL30" s="94"/>
      <c r="AM30" s="94"/>
      <c r="AN30" s="93"/>
      <c r="AO30" s="93"/>
      <c r="AP30" s="93"/>
      <c r="AQ30" s="93"/>
      <c r="AR30" s="93"/>
      <c r="AS30" s="93"/>
      <c r="AT30" s="93"/>
      <c r="AU30" s="93"/>
      <c r="AV30" s="113">
        <v>10</v>
      </c>
      <c r="AW30" s="113">
        <v>6.4</v>
      </c>
      <c r="AX30" s="93"/>
      <c r="AY30" s="93"/>
      <c r="AZ30" s="93"/>
      <c r="BA30" s="93"/>
      <c r="BB30" s="93"/>
      <c r="BC30" s="93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</row>
    <row r="31" spans="1:104" s="64" customFormat="1" ht="36.75" customHeight="1" thickBot="1">
      <c r="A31" s="34"/>
      <c r="B31" s="44"/>
      <c r="C31" s="101" t="s">
        <v>262</v>
      </c>
      <c r="D31" s="136" t="s">
        <v>264</v>
      </c>
      <c r="E31" s="104" t="s">
        <v>65</v>
      </c>
      <c r="F31" s="104">
        <v>41.6</v>
      </c>
      <c r="G31" s="105">
        <f aca="true" t="shared" si="0" ref="G31:G39">H30</f>
        <v>44628</v>
      </c>
      <c r="H31" s="105">
        <f>G31+12</f>
        <v>44640</v>
      </c>
      <c r="I31" s="9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4"/>
      <c r="AG31" s="94"/>
      <c r="AH31" s="94"/>
      <c r="AI31" s="94"/>
      <c r="AJ31" s="94"/>
      <c r="AK31" s="94"/>
      <c r="AL31" s="94"/>
      <c r="AN31" s="94"/>
      <c r="AO31" s="93"/>
      <c r="AP31" s="93"/>
      <c r="AQ31" s="93"/>
      <c r="AR31" s="93"/>
      <c r="AS31" s="93"/>
      <c r="AT31" s="93"/>
      <c r="AU31" s="93"/>
      <c r="AV31" s="93"/>
      <c r="AW31" s="113" t="s">
        <v>205</v>
      </c>
      <c r="AX31" s="113" t="s">
        <v>484</v>
      </c>
      <c r="AY31" s="101"/>
      <c r="AZ31" s="93"/>
      <c r="BA31" s="93"/>
      <c r="BB31" s="93"/>
      <c r="BC31" s="93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</row>
    <row r="32" spans="1:104" s="64" customFormat="1" ht="36.75" customHeight="1" thickBot="1">
      <c r="A32" s="34"/>
      <c r="B32" s="44"/>
      <c r="C32" s="101" t="s">
        <v>265</v>
      </c>
      <c r="D32" s="136" t="s">
        <v>266</v>
      </c>
      <c r="E32" s="104" t="s">
        <v>65</v>
      </c>
      <c r="F32" s="104">
        <v>50.8</v>
      </c>
      <c r="G32" s="105">
        <f t="shared" si="0"/>
        <v>44640</v>
      </c>
      <c r="H32" s="105">
        <f>G32+12</f>
        <v>44652</v>
      </c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4"/>
      <c r="AG32" s="94"/>
      <c r="AH32" s="94"/>
      <c r="AI32" s="94"/>
      <c r="AJ32" s="94"/>
      <c r="AK32" s="94"/>
      <c r="AL32" s="94"/>
      <c r="AM32" s="94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113">
        <v>20</v>
      </c>
      <c r="AY32" s="113">
        <v>20</v>
      </c>
      <c r="AZ32" s="113">
        <v>10.8</v>
      </c>
      <c r="BB32" s="93"/>
      <c r="BC32" s="93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</row>
    <row r="33" spans="1:104" s="64" customFormat="1" ht="36.75" customHeight="1" thickBot="1">
      <c r="A33" s="34"/>
      <c r="B33" s="44"/>
      <c r="C33" s="101" t="s">
        <v>267</v>
      </c>
      <c r="D33" s="136" t="s">
        <v>268</v>
      </c>
      <c r="E33" s="104" t="s">
        <v>65</v>
      </c>
      <c r="F33" s="104">
        <v>63</v>
      </c>
      <c r="G33" s="105">
        <f t="shared" si="0"/>
        <v>44652</v>
      </c>
      <c r="H33" s="105">
        <f>G33+12</f>
        <v>44664</v>
      </c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4"/>
      <c r="AG33" s="94"/>
      <c r="AH33" s="94"/>
      <c r="AI33" s="94"/>
      <c r="AJ33" s="94"/>
      <c r="AK33" s="94"/>
      <c r="AL33" s="94"/>
      <c r="AM33" s="94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113">
        <v>20</v>
      </c>
      <c r="BA33" s="113" t="s">
        <v>205</v>
      </c>
      <c r="BB33" s="113" t="s">
        <v>223</v>
      </c>
      <c r="BC33" s="93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</row>
    <row r="34" spans="1:104" s="64" customFormat="1" ht="36.75" customHeight="1" thickBot="1">
      <c r="A34" s="34"/>
      <c r="B34" s="44"/>
      <c r="C34" s="101" t="s">
        <v>269</v>
      </c>
      <c r="D34" s="136" t="s">
        <v>270</v>
      </c>
      <c r="E34" s="104" t="s">
        <v>65</v>
      </c>
      <c r="F34" s="104">
        <v>1.16</v>
      </c>
      <c r="G34" s="105">
        <f t="shared" si="0"/>
        <v>44664</v>
      </c>
      <c r="H34" s="105">
        <f>G34+7</f>
        <v>44671</v>
      </c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4"/>
      <c r="AG34" s="94"/>
      <c r="AH34" s="94"/>
      <c r="AI34" s="94"/>
      <c r="AJ34" s="94"/>
      <c r="AK34" s="94"/>
      <c r="AL34" s="94"/>
      <c r="AM34" s="94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113">
        <v>1</v>
      </c>
      <c r="BC34" s="113">
        <v>0.16</v>
      </c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</row>
    <row r="35" spans="1:104" s="64" customFormat="1" ht="36.75" customHeight="1" thickBot="1">
      <c r="A35" s="34"/>
      <c r="B35" s="44"/>
      <c r="C35" s="101" t="s">
        <v>271</v>
      </c>
      <c r="D35" s="136" t="s">
        <v>272</v>
      </c>
      <c r="E35" s="104" t="s">
        <v>65</v>
      </c>
      <c r="F35" s="104">
        <v>67.4</v>
      </c>
      <c r="G35" s="105">
        <f t="shared" si="0"/>
        <v>44671</v>
      </c>
      <c r="H35" s="105">
        <f>G35+12</f>
        <v>44683</v>
      </c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4"/>
      <c r="AG35" s="94"/>
      <c r="AH35" s="94"/>
      <c r="AI35" s="94"/>
      <c r="AJ35" s="94"/>
      <c r="AK35" s="94"/>
      <c r="AL35" s="94"/>
      <c r="AM35" s="94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113">
        <v>20</v>
      </c>
      <c r="BD35" s="113">
        <v>20</v>
      </c>
      <c r="BE35" s="99">
        <v>27.4</v>
      </c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</row>
    <row r="36" spans="1:104" s="64" customFormat="1" ht="36.75" customHeight="1" thickBot="1">
      <c r="A36" s="34"/>
      <c r="B36" s="44"/>
      <c r="C36" s="101" t="s">
        <v>273</v>
      </c>
      <c r="D36" s="136" t="s">
        <v>274</v>
      </c>
      <c r="E36" s="104" t="s">
        <v>65</v>
      </c>
      <c r="F36" s="104">
        <v>29.2</v>
      </c>
      <c r="G36" s="105">
        <f t="shared" si="0"/>
        <v>44683</v>
      </c>
      <c r="H36" s="105">
        <f>G36+12</f>
        <v>44695</v>
      </c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4"/>
      <c r="AG36" s="94"/>
      <c r="AH36" s="94"/>
      <c r="AI36" s="94"/>
      <c r="AJ36" s="94"/>
      <c r="AK36" s="94"/>
      <c r="AL36" s="94"/>
      <c r="AM36" s="94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9">
        <v>10</v>
      </c>
      <c r="BF36" s="99">
        <v>19.2</v>
      </c>
      <c r="BG36" s="106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</row>
    <row r="37" spans="1:104" s="64" customFormat="1" ht="36.75" customHeight="1" thickBot="1">
      <c r="A37" s="34"/>
      <c r="B37" s="44"/>
      <c r="C37" s="101" t="s">
        <v>275</v>
      </c>
      <c r="D37" s="136" t="s">
        <v>276</v>
      </c>
      <c r="E37" s="104" t="s">
        <v>65</v>
      </c>
      <c r="F37" s="104">
        <v>3.5</v>
      </c>
      <c r="G37" s="105">
        <f t="shared" si="0"/>
        <v>44695</v>
      </c>
      <c r="H37" s="105">
        <f>G37+12</f>
        <v>44707</v>
      </c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4"/>
      <c r="AG37" s="94"/>
      <c r="AH37" s="94"/>
      <c r="AI37" s="94"/>
      <c r="AJ37" s="94"/>
      <c r="AK37" s="94"/>
      <c r="AL37" s="94"/>
      <c r="AM37" s="94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85"/>
      <c r="BF37" s="99">
        <v>1</v>
      </c>
      <c r="BG37" s="99">
        <v>1</v>
      </c>
      <c r="BH37" s="99">
        <v>1.5</v>
      </c>
      <c r="BI37" s="85"/>
      <c r="BJ37" s="85"/>
      <c r="BK37" s="85"/>
      <c r="BL37" s="85"/>
      <c r="BM37" s="85"/>
      <c r="BN37" s="85"/>
      <c r="BO37" s="85"/>
      <c r="BP37" s="85"/>
      <c r="BQ37" s="85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</row>
    <row r="38" spans="1:104" s="64" customFormat="1" ht="36.75" customHeight="1" thickBot="1">
      <c r="A38" s="34"/>
      <c r="B38" s="44"/>
      <c r="C38" s="101" t="s">
        <v>277</v>
      </c>
      <c r="D38" s="136" t="s">
        <v>278</v>
      </c>
      <c r="E38" s="104" t="s">
        <v>279</v>
      </c>
      <c r="F38" s="104">
        <v>5</v>
      </c>
      <c r="G38" s="105">
        <f t="shared" si="0"/>
        <v>44707</v>
      </c>
      <c r="H38" s="105">
        <f>G38+12</f>
        <v>44719</v>
      </c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4"/>
      <c r="AG38" s="94"/>
      <c r="AH38" s="94"/>
      <c r="AI38" s="94"/>
      <c r="AJ38" s="94"/>
      <c r="AK38" s="94"/>
      <c r="AL38" s="94"/>
      <c r="AM38" s="94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85"/>
      <c r="BF38" s="85"/>
      <c r="BG38" s="85"/>
      <c r="BH38" s="99">
        <v>2</v>
      </c>
      <c r="BI38" s="99">
        <v>2</v>
      </c>
      <c r="BJ38" s="99">
        <v>1</v>
      </c>
      <c r="BK38" s="85"/>
      <c r="BL38" s="85"/>
      <c r="BM38" s="85"/>
      <c r="BN38" s="85"/>
      <c r="BO38" s="85"/>
      <c r="BP38" s="85"/>
      <c r="BQ38" s="85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</row>
    <row r="39" spans="1:104" s="64" customFormat="1" ht="36.75" customHeight="1" thickBot="1">
      <c r="A39" s="34"/>
      <c r="B39" s="44"/>
      <c r="C39" s="101" t="s">
        <v>280</v>
      </c>
      <c r="D39" s="136" t="s">
        <v>281</v>
      </c>
      <c r="E39" s="104" t="s">
        <v>282</v>
      </c>
      <c r="F39" s="104">
        <v>17.45</v>
      </c>
      <c r="G39" s="105">
        <f t="shared" si="0"/>
        <v>44719</v>
      </c>
      <c r="H39" s="105">
        <f>G39+20</f>
        <v>44739</v>
      </c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4"/>
      <c r="AG39" s="94"/>
      <c r="AH39" s="94"/>
      <c r="AI39" s="94"/>
      <c r="AJ39" s="94"/>
      <c r="AK39" s="94"/>
      <c r="AL39" s="94"/>
      <c r="AM39" s="94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85"/>
      <c r="BF39" s="85"/>
      <c r="BG39" s="85"/>
      <c r="BH39" s="85"/>
      <c r="BI39" s="85"/>
      <c r="BJ39" s="99">
        <v>5</v>
      </c>
      <c r="BK39" s="99">
        <v>5</v>
      </c>
      <c r="BL39" s="99">
        <v>5</v>
      </c>
      <c r="BM39" s="99">
        <v>2.45</v>
      </c>
      <c r="BN39" s="85"/>
      <c r="BO39" s="85"/>
      <c r="BP39" s="85"/>
      <c r="BQ39" s="85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</row>
    <row r="40" spans="1:104" ht="39" customHeight="1" thickBot="1">
      <c r="A40" s="34"/>
      <c r="B40" s="44"/>
      <c r="C40" s="87" t="s">
        <v>206</v>
      </c>
      <c r="D40" s="88" t="s">
        <v>57</v>
      </c>
      <c r="E40" s="89"/>
      <c r="F40" s="89"/>
      <c r="G40" s="90">
        <f>G41</f>
        <v>44739</v>
      </c>
      <c r="H40" s="90">
        <f>H49</f>
        <v>44846</v>
      </c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4"/>
      <c r="AG40" s="94"/>
      <c r="AH40" s="94"/>
      <c r="AI40" s="94"/>
      <c r="AJ40" s="94"/>
      <c r="AK40" s="94"/>
      <c r="AL40" s="94"/>
      <c r="AM40" s="94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</row>
    <row r="41" spans="1:104" s="64" customFormat="1" ht="39" customHeight="1" thickBot="1">
      <c r="A41" s="34"/>
      <c r="B41" s="44"/>
      <c r="C41" s="101" t="s">
        <v>485</v>
      </c>
      <c r="D41" s="103" t="s">
        <v>283</v>
      </c>
      <c r="E41" s="104" t="s">
        <v>422</v>
      </c>
      <c r="F41" s="104">
        <v>665.86</v>
      </c>
      <c r="G41" s="105">
        <f>H39</f>
        <v>44739</v>
      </c>
      <c r="H41" s="105">
        <f>G41+14</f>
        <v>44753</v>
      </c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4"/>
      <c r="AG41" s="94"/>
      <c r="AH41" s="94"/>
      <c r="AI41" s="94"/>
      <c r="AJ41" s="94"/>
      <c r="AK41" s="94"/>
      <c r="AL41" s="94"/>
      <c r="AM41" s="94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9">
        <v>200</v>
      </c>
      <c r="BN41" s="99">
        <v>200</v>
      </c>
      <c r="BO41" s="99">
        <v>265.86</v>
      </c>
      <c r="BP41" s="93"/>
      <c r="BQ41" s="93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</row>
    <row r="42" spans="1:104" s="64" customFormat="1" ht="39" customHeight="1" thickBot="1">
      <c r="A42" s="34"/>
      <c r="B42" s="44"/>
      <c r="C42" s="101" t="s">
        <v>284</v>
      </c>
      <c r="D42" s="103" t="s">
        <v>288</v>
      </c>
      <c r="E42" s="104" t="s">
        <v>423</v>
      </c>
      <c r="F42" s="104">
        <f>311.14+23.16</f>
        <v>334.3</v>
      </c>
      <c r="G42" s="105">
        <f>H41+7</f>
        <v>44760</v>
      </c>
      <c r="H42" s="105">
        <f>G42+10</f>
        <v>44770</v>
      </c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4"/>
      <c r="AG42" s="94"/>
      <c r="AH42" s="94"/>
      <c r="AI42" s="94"/>
      <c r="AJ42" s="94"/>
      <c r="AK42" s="94"/>
      <c r="AL42" s="94"/>
      <c r="AM42" s="94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9">
        <v>200</v>
      </c>
      <c r="BQ42" s="99">
        <v>134.3</v>
      </c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</row>
    <row r="43" spans="1:104" s="64" customFormat="1" ht="18.75" customHeight="1" thickBot="1">
      <c r="A43" s="34"/>
      <c r="B43" s="44"/>
      <c r="C43" s="101" t="s">
        <v>285</v>
      </c>
      <c r="D43" s="103" t="s">
        <v>289</v>
      </c>
      <c r="E43" s="104" t="s">
        <v>67</v>
      </c>
      <c r="F43" s="104">
        <v>40</v>
      </c>
      <c r="G43" s="105">
        <f>H42</f>
        <v>44770</v>
      </c>
      <c r="H43" s="105">
        <f>G43+10</f>
        <v>44780</v>
      </c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4"/>
      <c r="AG43" s="94"/>
      <c r="AH43" s="94"/>
      <c r="AI43" s="94"/>
      <c r="AJ43" s="94"/>
      <c r="AK43" s="94"/>
      <c r="AL43" s="94"/>
      <c r="AM43" s="94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9">
        <v>20</v>
      </c>
      <c r="BR43" s="99">
        <v>20</v>
      </c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</row>
    <row r="44" spans="1:104" s="64" customFormat="1" ht="18.75" customHeight="1" thickBot="1">
      <c r="A44" s="34"/>
      <c r="B44" s="44"/>
      <c r="C44" s="101" t="s">
        <v>286</v>
      </c>
      <c r="D44" s="103" t="s">
        <v>291</v>
      </c>
      <c r="E44" s="104" t="s">
        <v>67</v>
      </c>
      <c r="F44" s="104">
        <v>17</v>
      </c>
      <c r="G44" s="105">
        <f>H42</f>
        <v>44770</v>
      </c>
      <c r="H44" s="105">
        <f>G44+5</f>
        <v>44775</v>
      </c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4"/>
      <c r="AG44" s="94"/>
      <c r="AH44" s="94"/>
      <c r="AI44" s="94"/>
      <c r="AJ44" s="94"/>
      <c r="AK44" s="94"/>
      <c r="AL44" s="94"/>
      <c r="AM44" s="94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9">
        <v>10</v>
      </c>
      <c r="BR44" s="99">
        <v>7</v>
      </c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</row>
    <row r="45" spans="1:104" s="64" customFormat="1" ht="18.75" customHeight="1" thickBot="1">
      <c r="A45" s="34"/>
      <c r="B45" s="44"/>
      <c r="C45" s="101" t="s">
        <v>290</v>
      </c>
      <c r="D45" s="103" t="s">
        <v>293</v>
      </c>
      <c r="E45" s="104" t="s">
        <v>423</v>
      </c>
      <c r="F45" s="104">
        <v>375.9</v>
      </c>
      <c r="G45" s="105">
        <f>H39</f>
        <v>44739</v>
      </c>
      <c r="H45" s="105">
        <f>G45+10</f>
        <v>44749</v>
      </c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  <c r="AG45" s="94"/>
      <c r="AH45" s="94"/>
      <c r="AI45" s="94"/>
      <c r="AJ45" s="94"/>
      <c r="AK45" s="94"/>
      <c r="AL45" s="94"/>
      <c r="AM45" s="94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9">
        <v>200</v>
      </c>
      <c r="BN45" s="99" t="s">
        <v>457</v>
      </c>
      <c r="BO45" s="93"/>
      <c r="BP45" s="93"/>
      <c r="BQ45" s="93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</row>
    <row r="46" spans="1:104" s="64" customFormat="1" ht="18.75" customHeight="1" thickBot="1">
      <c r="A46" s="34"/>
      <c r="B46" s="44"/>
      <c r="C46" s="101" t="s">
        <v>292</v>
      </c>
      <c r="D46" s="103" t="s">
        <v>295</v>
      </c>
      <c r="E46" s="104" t="s">
        <v>287</v>
      </c>
      <c r="F46" s="104">
        <f>77.8+192.9</f>
        <v>270.7</v>
      </c>
      <c r="G46" s="105">
        <f>H45</f>
        <v>44749</v>
      </c>
      <c r="H46" s="105">
        <f>G46+4</f>
        <v>44753</v>
      </c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4"/>
      <c r="AG46" s="94"/>
      <c r="AH46" s="94"/>
      <c r="AI46" s="94"/>
      <c r="AJ46" s="94"/>
      <c r="AK46" s="94"/>
      <c r="AL46" s="94"/>
      <c r="AM46" s="94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9">
        <v>100</v>
      </c>
      <c r="BO46" s="99">
        <v>170.7</v>
      </c>
      <c r="BP46" s="93"/>
      <c r="BQ46" s="93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</row>
    <row r="47" spans="1:104" s="64" customFormat="1" ht="18.75" customHeight="1" thickBot="1">
      <c r="A47" s="34"/>
      <c r="B47" s="44"/>
      <c r="C47" s="101" t="s">
        <v>294</v>
      </c>
      <c r="D47" s="103" t="s">
        <v>297</v>
      </c>
      <c r="E47" s="104" t="s">
        <v>423</v>
      </c>
      <c r="F47" s="104">
        <f>185.28+20.53+20.15+71.03+155.94+69.98+12.08+18.1+299.4+21.62</f>
        <v>874.11</v>
      </c>
      <c r="G47" s="105">
        <f>H42</f>
        <v>44770</v>
      </c>
      <c r="H47" s="105">
        <f>G47+14</f>
        <v>44784</v>
      </c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4"/>
      <c r="AG47" s="94"/>
      <c r="AH47" s="94"/>
      <c r="AI47" s="94"/>
      <c r="AJ47" s="94"/>
      <c r="AK47" s="94"/>
      <c r="AL47" s="94"/>
      <c r="AM47" s="94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9">
        <v>300</v>
      </c>
      <c r="BR47" s="99">
        <v>300</v>
      </c>
      <c r="BS47" s="99">
        <v>274.11</v>
      </c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</row>
    <row r="48" spans="1:104" s="64" customFormat="1" ht="18.75" customHeight="1" thickBot="1">
      <c r="A48" s="34"/>
      <c r="B48" s="44"/>
      <c r="C48" s="101" t="s">
        <v>296</v>
      </c>
      <c r="D48" s="103" t="s">
        <v>299</v>
      </c>
      <c r="E48" s="104" t="s">
        <v>423</v>
      </c>
      <c r="F48" s="104">
        <f>118.74+79.69</f>
        <v>198.43</v>
      </c>
      <c r="G48" s="105">
        <f>H60+3</f>
        <v>44822</v>
      </c>
      <c r="H48" s="105">
        <f>G48+14</f>
        <v>44836</v>
      </c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4"/>
      <c r="AG48" s="94"/>
      <c r="AH48" s="94"/>
      <c r="AI48" s="94"/>
      <c r="AJ48" s="94"/>
      <c r="AK48" s="94"/>
      <c r="AL48" s="94"/>
      <c r="AM48" s="94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85"/>
      <c r="BR48" s="85"/>
      <c r="BS48" s="85"/>
      <c r="BT48" s="85"/>
      <c r="BU48" s="85"/>
      <c r="BV48" s="85"/>
      <c r="BW48" s="85"/>
      <c r="BX48" s="99">
        <v>60</v>
      </c>
      <c r="BY48" s="99">
        <v>60</v>
      </c>
      <c r="BZ48" s="99">
        <v>78.43</v>
      </c>
      <c r="CA48" s="85"/>
      <c r="CB48" s="85"/>
      <c r="CC48" s="85"/>
      <c r="CD48" s="85"/>
      <c r="CE48" s="85"/>
      <c r="CF48" s="85"/>
      <c r="CG48" s="85"/>
      <c r="CH48" s="85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</row>
    <row r="49" spans="1:104" s="64" customFormat="1" ht="18.75" customHeight="1" thickBot="1">
      <c r="A49" s="34"/>
      <c r="B49" s="44"/>
      <c r="C49" s="101" t="s">
        <v>298</v>
      </c>
      <c r="D49" s="103" t="s">
        <v>301</v>
      </c>
      <c r="E49" s="104" t="s">
        <v>423</v>
      </c>
      <c r="F49" s="104">
        <f>1288.86+161.28</f>
        <v>1450.1399999999999</v>
      </c>
      <c r="G49" s="105">
        <f>H48</f>
        <v>44836</v>
      </c>
      <c r="H49" s="105">
        <f>G49+10</f>
        <v>44846</v>
      </c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4"/>
      <c r="AG49" s="94"/>
      <c r="AH49" s="94"/>
      <c r="AI49" s="94"/>
      <c r="AJ49" s="94"/>
      <c r="AK49" s="94"/>
      <c r="AL49" s="94"/>
      <c r="AM49" s="94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85"/>
      <c r="BR49" s="85"/>
      <c r="BS49" s="85"/>
      <c r="BT49" s="85"/>
      <c r="BU49" s="85"/>
      <c r="BV49" s="85"/>
      <c r="BW49" s="85"/>
      <c r="BX49" s="93"/>
      <c r="BY49" s="85"/>
      <c r="BZ49" s="99">
        <v>700</v>
      </c>
      <c r="CA49" s="99">
        <v>750.14</v>
      </c>
      <c r="CB49" s="85"/>
      <c r="CC49" s="85"/>
      <c r="CD49" s="85"/>
      <c r="CE49" s="85"/>
      <c r="CF49" s="85"/>
      <c r="CG49" s="85"/>
      <c r="CH49" s="85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</row>
    <row r="50" spans="1:104" s="64" customFormat="1" ht="18.75" customHeight="1" thickBot="1">
      <c r="A50" s="34"/>
      <c r="B50" s="44"/>
      <c r="C50" s="101" t="s">
        <v>300</v>
      </c>
      <c r="D50" s="103" t="s">
        <v>486</v>
      </c>
      <c r="E50" s="104" t="s">
        <v>423</v>
      </c>
      <c r="F50" s="104">
        <f>38.23+422.58</f>
        <v>460.81</v>
      </c>
      <c r="G50" s="105">
        <f>H47</f>
        <v>44784</v>
      </c>
      <c r="H50" s="105">
        <f>G50+10</f>
        <v>44794</v>
      </c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4"/>
      <c r="AG50" s="94"/>
      <c r="AH50" s="94"/>
      <c r="AI50" s="94"/>
      <c r="AJ50" s="94"/>
      <c r="AK50" s="94"/>
      <c r="AL50" s="94"/>
      <c r="AM50" s="94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85"/>
      <c r="BS50" s="99">
        <v>230</v>
      </c>
      <c r="BT50" s="99">
        <v>230.81</v>
      </c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</row>
    <row r="51" spans="1:104" ht="35.25" customHeight="1" thickBot="1">
      <c r="A51" s="34"/>
      <c r="B51" s="44"/>
      <c r="C51" s="87" t="s">
        <v>187</v>
      </c>
      <c r="D51" s="88" t="s">
        <v>58</v>
      </c>
      <c r="E51" s="89"/>
      <c r="F51" s="89"/>
      <c r="G51" s="90">
        <f>G53</f>
        <v>44805</v>
      </c>
      <c r="H51" s="90">
        <f>H71</f>
        <v>44815</v>
      </c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4"/>
      <c r="AG51" s="94"/>
      <c r="AH51" s="94"/>
      <c r="AI51" s="94"/>
      <c r="AJ51" s="94"/>
      <c r="AK51" s="94"/>
      <c r="AL51" s="94"/>
      <c r="AM51" s="94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</row>
    <row r="52" spans="1:104" s="64" customFormat="1" ht="35.25" customHeight="1" thickBot="1">
      <c r="A52" s="34"/>
      <c r="B52" s="44"/>
      <c r="C52" s="137" t="s">
        <v>303</v>
      </c>
      <c r="D52" s="138" t="s">
        <v>304</v>
      </c>
      <c r="E52" s="139"/>
      <c r="F52" s="139"/>
      <c r="G52" s="140">
        <f>G53</f>
        <v>44805</v>
      </c>
      <c r="H52" s="140">
        <f>H55</f>
        <v>44820</v>
      </c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4"/>
      <c r="AG52" s="94"/>
      <c r="AH52" s="94"/>
      <c r="AI52" s="94"/>
      <c r="AJ52" s="94"/>
      <c r="AK52" s="94"/>
      <c r="AL52" s="94"/>
      <c r="AM52" s="94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</row>
    <row r="53" spans="1:104" s="64" customFormat="1" ht="40.5" customHeight="1" thickBot="1">
      <c r="A53" s="34"/>
      <c r="B53" s="44"/>
      <c r="C53" s="115" t="s">
        <v>305</v>
      </c>
      <c r="D53" s="111" t="s">
        <v>312</v>
      </c>
      <c r="E53" s="116" t="s">
        <v>302</v>
      </c>
      <c r="F53" s="116">
        <v>1157</v>
      </c>
      <c r="G53" s="100">
        <f>H42+35</f>
        <v>44805</v>
      </c>
      <c r="H53" s="100">
        <f>G53+14</f>
        <v>44819</v>
      </c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4"/>
      <c r="AG53" s="94"/>
      <c r="AH53" s="94"/>
      <c r="AI53" s="94"/>
      <c r="AJ53" s="94"/>
      <c r="AK53" s="94"/>
      <c r="AL53" s="94"/>
      <c r="AM53" s="94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9">
        <v>400</v>
      </c>
      <c r="BW53" s="99">
        <v>400</v>
      </c>
      <c r="BX53" s="99">
        <v>357</v>
      </c>
      <c r="BY53" s="93"/>
      <c r="BZ53" s="93"/>
      <c r="CA53" s="114"/>
      <c r="CB53" s="114"/>
      <c r="CC53" s="114"/>
      <c r="CD53" s="93"/>
      <c r="CE53" s="93"/>
      <c r="CF53" s="93"/>
      <c r="CG53" s="93"/>
      <c r="CH53" s="93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</row>
    <row r="54" spans="1:104" s="64" customFormat="1" ht="18.75" customHeight="1" thickBot="1">
      <c r="A54" s="34"/>
      <c r="B54" s="44"/>
      <c r="C54" s="115" t="s">
        <v>308</v>
      </c>
      <c r="D54" s="111" t="s">
        <v>307</v>
      </c>
      <c r="E54" s="116" t="s">
        <v>67</v>
      </c>
      <c r="F54" s="116">
        <v>3</v>
      </c>
      <c r="G54" s="100">
        <f>G53</f>
        <v>44805</v>
      </c>
      <c r="H54" s="100">
        <f>G54+10</f>
        <v>44815</v>
      </c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4"/>
      <c r="AG54" s="94"/>
      <c r="AH54" s="94"/>
      <c r="AI54" s="94"/>
      <c r="AJ54" s="94"/>
      <c r="AK54" s="94"/>
      <c r="AL54" s="94"/>
      <c r="AM54" s="94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9">
        <v>1</v>
      </c>
      <c r="BW54" s="99">
        <v>1</v>
      </c>
      <c r="BX54" s="99">
        <v>1</v>
      </c>
      <c r="BY54" s="93"/>
      <c r="BZ54" s="93"/>
      <c r="CA54" s="114"/>
      <c r="CB54" s="114"/>
      <c r="CC54" s="114"/>
      <c r="CD54" s="93"/>
      <c r="CE54" s="93"/>
      <c r="CF54" s="93"/>
      <c r="CG54" s="93"/>
      <c r="CH54" s="93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</row>
    <row r="55" spans="1:104" s="64" customFormat="1" ht="18.75" customHeight="1" thickBot="1">
      <c r="A55" s="34"/>
      <c r="B55" s="44"/>
      <c r="C55" s="115" t="s">
        <v>309</v>
      </c>
      <c r="D55" s="111" t="s">
        <v>29</v>
      </c>
      <c r="E55" s="116" t="s">
        <v>302</v>
      </c>
      <c r="F55" s="116">
        <v>50</v>
      </c>
      <c r="G55" s="100">
        <f>H54</f>
        <v>44815</v>
      </c>
      <c r="H55" s="100">
        <f>G55+5</f>
        <v>44820</v>
      </c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4"/>
      <c r="AG55" s="94"/>
      <c r="AH55" s="94"/>
      <c r="AI55" s="94"/>
      <c r="AJ55" s="94"/>
      <c r="AK55" s="94"/>
      <c r="AL55" s="94"/>
      <c r="AM55" s="94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9">
        <v>25</v>
      </c>
      <c r="BX55" s="99">
        <v>25</v>
      </c>
      <c r="BZ55" s="93"/>
      <c r="CA55" s="114"/>
      <c r="CB55" s="114"/>
      <c r="CC55" s="114"/>
      <c r="CD55" s="93"/>
      <c r="CE55" s="93"/>
      <c r="CF55" s="93"/>
      <c r="CG55" s="93"/>
      <c r="CH55" s="93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</row>
    <row r="56" spans="1:104" s="64" customFormat="1" ht="39" customHeight="1" thickBot="1">
      <c r="A56" s="34"/>
      <c r="B56" s="44"/>
      <c r="C56" s="137" t="s">
        <v>306</v>
      </c>
      <c r="D56" s="138" t="s">
        <v>311</v>
      </c>
      <c r="E56" s="116"/>
      <c r="F56" s="116"/>
      <c r="G56" s="140">
        <f>G57</f>
        <v>44805</v>
      </c>
      <c r="H56" s="140">
        <f>H59</f>
        <v>44810</v>
      </c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4"/>
      <c r="AG56" s="94"/>
      <c r="AH56" s="94"/>
      <c r="AI56" s="94"/>
      <c r="AJ56" s="94"/>
      <c r="AK56" s="94"/>
      <c r="AL56" s="94"/>
      <c r="AM56" s="94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114"/>
      <c r="CB56" s="114"/>
      <c r="CC56" s="114"/>
      <c r="CD56" s="93"/>
      <c r="CE56" s="93"/>
      <c r="CF56" s="93"/>
      <c r="CG56" s="93"/>
      <c r="CH56" s="93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</row>
    <row r="57" spans="1:104" s="64" customFormat="1" ht="30" customHeight="1" thickBot="1">
      <c r="A57" s="34"/>
      <c r="B57" s="44"/>
      <c r="C57" s="115" t="s">
        <v>310</v>
      </c>
      <c r="D57" s="111" t="s">
        <v>313</v>
      </c>
      <c r="E57" s="116" t="s">
        <v>69</v>
      </c>
      <c r="F57" s="116">
        <v>143</v>
      </c>
      <c r="G57" s="100">
        <f>G53</f>
        <v>44805</v>
      </c>
      <c r="H57" s="100">
        <f>G57+10</f>
        <v>44815</v>
      </c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4"/>
      <c r="AG57" s="94"/>
      <c r="AH57" s="94"/>
      <c r="AI57" s="94"/>
      <c r="AJ57" s="94"/>
      <c r="AK57" s="94"/>
      <c r="AL57" s="94"/>
      <c r="AM57" s="94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9">
        <v>50</v>
      </c>
      <c r="BW57" s="99">
        <v>50</v>
      </c>
      <c r="BX57" s="99">
        <v>43</v>
      </c>
      <c r="BY57" s="93"/>
      <c r="BZ57" s="93"/>
      <c r="CA57" s="114"/>
      <c r="CB57" s="114"/>
      <c r="CC57" s="114"/>
      <c r="CD57" s="93"/>
      <c r="CE57" s="93"/>
      <c r="CF57" s="93"/>
      <c r="CG57" s="93"/>
      <c r="CH57" s="93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</row>
    <row r="58" spans="1:104" s="64" customFormat="1" ht="30" customHeight="1" thickBot="1">
      <c r="A58" s="34"/>
      <c r="B58" s="44"/>
      <c r="C58" s="115" t="s">
        <v>314</v>
      </c>
      <c r="D58" s="111" t="s">
        <v>315</v>
      </c>
      <c r="E58" s="116" t="s">
        <v>69</v>
      </c>
      <c r="F58" s="116">
        <v>68</v>
      </c>
      <c r="G58" s="100">
        <f>G57</f>
        <v>44805</v>
      </c>
      <c r="H58" s="100">
        <f>G58+5</f>
        <v>44810</v>
      </c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4"/>
      <c r="AG58" s="94"/>
      <c r="AH58" s="94"/>
      <c r="AI58" s="94"/>
      <c r="AJ58" s="94"/>
      <c r="AK58" s="94"/>
      <c r="AL58" s="94"/>
      <c r="AM58" s="94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9">
        <v>30</v>
      </c>
      <c r="BW58" s="99">
        <v>38</v>
      </c>
      <c r="BX58" s="93"/>
      <c r="BY58" s="93"/>
      <c r="BZ58" s="93"/>
      <c r="CA58" s="114"/>
      <c r="CB58" s="114"/>
      <c r="CC58" s="114"/>
      <c r="CD58" s="93"/>
      <c r="CE58" s="93"/>
      <c r="CF58" s="93"/>
      <c r="CG58" s="93"/>
      <c r="CH58" s="93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</row>
    <row r="59" spans="1:104" s="64" customFormat="1" ht="30" customHeight="1" thickBot="1">
      <c r="A59" s="34"/>
      <c r="B59" s="44"/>
      <c r="C59" s="115" t="s">
        <v>316</v>
      </c>
      <c r="D59" s="111" t="s">
        <v>317</v>
      </c>
      <c r="E59" s="116" t="s">
        <v>69</v>
      </c>
      <c r="F59" s="116">
        <v>94</v>
      </c>
      <c r="G59" s="100">
        <f>G58</f>
        <v>44805</v>
      </c>
      <c r="H59" s="100">
        <f>G59+5</f>
        <v>44810</v>
      </c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4"/>
      <c r="AG59" s="94"/>
      <c r="AH59" s="94"/>
      <c r="AI59" s="94"/>
      <c r="AJ59" s="94"/>
      <c r="AK59" s="94"/>
      <c r="AL59" s="94"/>
      <c r="AM59" s="94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9">
        <v>45</v>
      </c>
      <c r="BW59" s="99">
        <v>49</v>
      </c>
      <c r="BX59" s="93"/>
      <c r="BY59" s="93"/>
      <c r="BZ59" s="93"/>
      <c r="CA59" s="114"/>
      <c r="CB59" s="114"/>
      <c r="CC59" s="114"/>
      <c r="CD59" s="93"/>
      <c r="CE59" s="93"/>
      <c r="CF59" s="93"/>
      <c r="CG59" s="93"/>
      <c r="CH59" s="93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</row>
    <row r="60" spans="1:104" s="76" customFormat="1" ht="30" customHeight="1" thickBot="1">
      <c r="A60" s="74"/>
      <c r="B60" s="75"/>
      <c r="C60" s="137" t="s">
        <v>319</v>
      </c>
      <c r="D60" s="138" t="s">
        <v>320</v>
      </c>
      <c r="E60" s="139"/>
      <c r="F60" s="139"/>
      <c r="G60" s="140">
        <f>G61</f>
        <v>44805</v>
      </c>
      <c r="H60" s="140">
        <f>H65</f>
        <v>44819</v>
      </c>
      <c r="I60" s="106"/>
      <c r="J60" s="106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8"/>
      <c r="AG60" s="108"/>
      <c r="AH60" s="108"/>
      <c r="AI60" s="108"/>
      <c r="AJ60" s="108"/>
      <c r="AK60" s="108"/>
      <c r="AL60" s="108"/>
      <c r="AM60" s="108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41"/>
      <c r="CB60" s="141"/>
      <c r="CC60" s="141"/>
      <c r="CD60" s="107"/>
      <c r="CE60" s="107"/>
      <c r="CF60" s="107"/>
      <c r="CG60" s="107"/>
      <c r="CH60" s="107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</row>
    <row r="61" spans="1:104" s="64" customFormat="1" ht="30" customHeight="1" thickBot="1">
      <c r="A61" s="34"/>
      <c r="B61" s="44"/>
      <c r="C61" s="115" t="s">
        <v>318</v>
      </c>
      <c r="D61" s="111" t="s">
        <v>321</v>
      </c>
      <c r="E61" s="116" t="s">
        <v>69</v>
      </c>
      <c r="F61" s="116">
        <v>55</v>
      </c>
      <c r="G61" s="100">
        <f>G59</f>
        <v>44805</v>
      </c>
      <c r="H61" s="100">
        <f>G61+5</f>
        <v>44810</v>
      </c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4"/>
      <c r="AG61" s="94"/>
      <c r="AH61" s="94"/>
      <c r="AI61" s="94"/>
      <c r="AJ61" s="94"/>
      <c r="AK61" s="94"/>
      <c r="AL61" s="94"/>
      <c r="AM61" s="94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9">
        <v>25</v>
      </c>
      <c r="BW61" s="99">
        <v>30</v>
      </c>
      <c r="BX61" s="93"/>
      <c r="BY61" s="93"/>
      <c r="BZ61" s="93"/>
      <c r="CA61" s="114"/>
      <c r="CB61" s="114"/>
      <c r="CC61" s="114"/>
      <c r="CD61" s="93"/>
      <c r="CE61" s="93"/>
      <c r="CF61" s="93"/>
      <c r="CG61" s="93"/>
      <c r="CH61" s="93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</row>
    <row r="62" spans="1:104" s="64" customFormat="1" ht="30" customHeight="1" thickBot="1">
      <c r="A62" s="34"/>
      <c r="B62" s="44"/>
      <c r="C62" s="115" t="s">
        <v>322</v>
      </c>
      <c r="D62" s="111" t="s">
        <v>324</v>
      </c>
      <c r="E62" s="116" t="s">
        <v>67</v>
      </c>
      <c r="F62" s="116">
        <v>7</v>
      </c>
      <c r="G62" s="100">
        <f>G61</f>
        <v>44805</v>
      </c>
      <c r="H62" s="100">
        <f>G62+7</f>
        <v>44812</v>
      </c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4"/>
      <c r="AG62" s="94"/>
      <c r="AH62" s="94"/>
      <c r="AI62" s="94"/>
      <c r="AJ62" s="94"/>
      <c r="AK62" s="94"/>
      <c r="AL62" s="94"/>
      <c r="AM62" s="94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9">
        <v>4</v>
      </c>
      <c r="BW62" s="99">
        <v>3</v>
      </c>
      <c r="BX62" s="93"/>
      <c r="BY62" s="93"/>
      <c r="BZ62" s="93"/>
      <c r="CA62" s="114"/>
      <c r="CB62" s="114"/>
      <c r="CC62" s="114"/>
      <c r="CD62" s="93"/>
      <c r="CE62" s="93"/>
      <c r="CF62" s="93"/>
      <c r="CG62" s="93"/>
      <c r="CH62" s="93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</row>
    <row r="63" spans="1:104" s="64" customFormat="1" ht="30" customHeight="1" thickBot="1">
      <c r="A63" s="34"/>
      <c r="B63" s="44"/>
      <c r="C63" s="115" t="s">
        <v>323</v>
      </c>
      <c r="D63" s="111" t="s">
        <v>325</v>
      </c>
      <c r="E63" s="116" t="s">
        <v>69</v>
      </c>
      <c r="F63" s="116">
        <v>95</v>
      </c>
      <c r="G63" s="100">
        <f>G62</f>
        <v>44805</v>
      </c>
      <c r="H63" s="100">
        <f>G63+7</f>
        <v>44812</v>
      </c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4"/>
      <c r="AG63" s="94"/>
      <c r="AH63" s="94"/>
      <c r="AI63" s="94"/>
      <c r="AJ63" s="94"/>
      <c r="AK63" s="94"/>
      <c r="AL63" s="94"/>
      <c r="AM63" s="94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9">
        <v>100</v>
      </c>
      <c r="BW63" s="99">
        <v>188.5</v>
      </c>
      <c r="BX63" s="93"/>
      <c r="BY63" s="93"/>
      <c r="BZ63" s="93"/>
      <c r="CA63" s="114"/>
      <c r="CB63" s="114"/>
      <c r="CC63" s="114"/>
      <c r="CD63" s="93"/>
      <c r="CE63" s="93"/>
      <c r="CF63" s="93"/>
      <c r="CG63" s="93"/>
      <c r="CH63" s="93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</row>
    <row r="64" spans="1:104" s="64" customFormat="1" ht="18.75" customHeight="1" thickBot="1">
      <c r="A64" s="34"/>
      <c r="B64" s="44"/>
      <c r="C64" s="115" t="s">
        <v>326</v>
      </c>
      <c r="D64" s="111" t="s">
        <v>327</v>
      </c>
      <c r="E64" s="116" t="s">
        <v>69</v>
      </c>
      <c r="F64" s="116">
        <v>288.5</v>
      </c>
      <c r="G64" s="100">
        <f>G63</f>
        <v>44805</v>
      </c>
      <c r="H64" s="100">
        <f>G64+12</f>
        <v>44817</v>
      </c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4"/>
      <c r="AG64" s="94"/>
      <c r="AH64" s="94"/>
      <c r="AI64" s="94"/>
      <c r="AJ64" s="94"/>
      <c r="AK64" s="94"/>
      <c r="AL64" s="94"/>
      <c r="AM64" s="94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9">
        <v>100</v>
      </c>
      <c r="BW64" s="99">
        <v>100</v>
      </c>
      <c r="BX64" s="99">
        <v>114</v>
      </c>
      <c r="BY64" s="93"/>
      <c r="BZ64" s="93"/>
      <c r="CA64" s="114"/>
      <c r="CB64" s="114"/>
      <c r="CC64" s="114"/>
      <c r="CD64" s="93"/>
      <c r="CE64" s="93"/>
      <c r="CF64" s="93"/>
      <c r="CG64" s="93"/>
      <c r="CH64" s="93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</row>
    <row r="65" spans="1:104" s="64" customFormat="1" ht="30" customHeight="1" thickBot="1">
      <c r="A65" s="34"/>
      <c r="B65" s="44"/>
      <c r="C65" s="115" t="s">
        <v>328</v>
      </c>
      <c r="D65" s="111" t="s">
        <v>329</v>
      </c>
      <c r="E65" s="116" t="s">
        <v>69</v>
      </c>
      <c r="F65" s="116">
        <v>314</v>
      </c>
      <c r="G65" s="100">
        <f>G64</f>
        <v>44805</v>
      </c>
      <c r="H65" s="100">
        <f>G65+14</f>
        <v>44819</v>
      </c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4"/>
      <c r="AH65" s="94"/>
      <c r="AI65" s="94"/>
      <c r="AJ65" s="94"/>
      <c r="AK65" s="94"/>
      <c r="AL65" s="94"/>
      <c r="AM65" s="94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114"/>
      <c r="BX65" s="114"/>
      <c r="BY65" s="114"/>
      <c r="BZ65" s="93"/>
      <c r="CA65" s="114"/>
      <c r="CB65" s="114"/>
      <c r="CC65" s="114"/>
      <c r="CD65" s="93"/>
      <c r="CE65" s="93"/>
      <c r="CF65" s="93"/>
      <c r="CG65" s="93"/>
      <c r="CH65" s="93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</row>
    <row r="66" spans="1:104" s="64" customFormat="1" ht="18.75" customHeight="1" thickBot="1">
      <c r="A66" s="34"/>
      <c r="B66" s="44"/>
      <c r="C66" s="137" t="s">
        <v>330</v>
      </c>
      <c r="D66" s="138" t="s">
        <v>331</v>
      </c>
      <c r="E66" s="116"/>
      <c r="F66" s="116"/>
      <c r="G66" s="140">
        <f>G67</f>
        <v>44805</v>
      </c>
      <c r="H66" s="140">
        <f>H68</f>
        <v>44815</v>
      </c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4"/>
      <c r="AG66" s="94"/>
      <c r="AH66" s="94"/>
      <c r="AI66" s="94"/>
      <c r="AJ66" s="94"/>
      <c r="AK66" s="94"/>
      <c r="AL66" s="94"/>
      <c r="AM66" s="94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114"/>
      <c r="BX66" s="114"/>
      <c r="BY66" s="114"/>
      <c r="BZ66" s="93"/>
      <c r="CA66" s="114"/>
      <c r="CB66" s="114"/>
      <c r="CC66" s="114"/>
      <c r="CD66" s="93"/>
      <c r="CE66" s="93"/>
      <c r="CF66" s="93"/>
      <c r="CG66" s="93"/>
      <c r="CH66" s="93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</row>
    <row r="67" spans="1:104" s="64" customFormat="1" ht="30" customHeight="1" thickBot="1">
      <c r="A67" s="34"/>
      <c r="B67" s="44"/>
      <c r="C67" s="115" t="s">
        <v>332</v>
      </c>
      <c r="D67" s="111" t="s">
        <v>333</v>
      </c>
      <c r="E67" s="116" t="s">
        <v>67</v>
      </c>
      <c r="F67" s="116">
        <v>1</v>
      </c>
      <c r="G67" s="100">
        <f>G65</f>
        <v>44805</v>
      </c>
      <c r="H67" s="100">
        <f>G67+4</f>
        <v>44809</v>
      </c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4"/>
      <c r="AG67" s="94"/>
      <c r="AH67" s="94"/>
      <c r="AI67" s="94"/>
      <c r="AJ67" s="94"/>
      <c r="AK67" s="94"/>
      <c r="AL67" s="94"/>
      <c r="AM67" s="94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9">
        <v>0.5</v>
      </c>
      <c r="BW67" s="99">
        <v>0.5</v>
      </c>
      <c r="BX67" s="93"/>
      <c r="BY67" s="114"/>
      <c r="BZ67" s="93"/>
      <c r="CA67" s="114"/>
      <c r="CB67" s="114"/>
      <c r="CC67" s="114"/>
      <c r="CD67" s="93"/>
      <c r="CE67" s="93"/>
      <c r="CF67" s="93"/>
      <c r="CG67" s="93"/>
      <c r="CH67" s="93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</row>
    <row r="68" spans="1:104" s="64" customFormat="1" ht="30" customHeight="1" thickBot="1">
      <c r="A68" s="34"/>
      <c r="B68" s="44"/>
      <c r="C68" s="115" t="s">
        <v>334</v>
      </c>
      <c r="D68" s="111" t="s">
        <v>335</v>
      </c>
      <c r="E68" s="116" t="s">
        <v>69</v>
      </c>
      <c r="F68" s="116">
        <f>260+200+100</f>
        <v>560</v>
      </c>
      <c r="G68" s="100">
        <f>G67</f>
        <v>44805</v>
      </c>
      <c r="H68" s="100">
        <f>G68+10</f>
        <v>44815</v>
      </c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4"/>
      <c r="AG68" s="94"/>
      <c r="AH68" s="94"/>
      <c r="AI68" s="94"/>
      <c r="AJ68" s="94"/>
      <c r="AK68" s="94"/>
      <c r="AL68" s="94"/>
      <c r="AM68" s="94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9">
        <v>200</v>
      </c>
      <c r="BW68" s="99">
        <v>200</v>
      </c>
      <c r="BX68" s="99">
        <v>160</v>
      </c>
      <c r="BY68" s="114"/>
      <c r="BZ68" s="93"/>
      <c r="CA68" s="114"/>
      <c r="CB68" s="114"/>
      <c r="CC68" s="114"/>
      <c r="CD68" s="93"/>
      <c r="CE68" s="93"/>
      <c r="CF68" s="93"/>
      <c r="CG68" s="93"/>
      <c r="CH68" s="93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</row>
    <row r="69" spans="1:104" s="64" customFormat="1" ht="30" customHeight="1" thickBot="1">
      <c r="A69" s="34"/>
      <c r="B69" s="44"/>
      <c r="C69" s="137" t="s">
        <v>336</v>
      </c>
      <c r="D69" s="138" t="s">
        <v>337</v>
      </c>
      <c r="E69" s="116"/>
      <c r="F69" s="116"/>
      <c r="G69" s="100">
        <f>G70</f>
        <v>44805</v>
      </c>
      <c r="H69" s="100">
        <f>H71</f>
        <v>44815</v>
      </c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4"/>
      <c r="AG69" s="94"/>
      <c r="AH69" s="94"/>
      <c r="AI69" s="94"/>
      <c r="AJ69" s="94"/>
      <c r="AK69" s="94"/>
      <c r="AL69" s="94"/>
      <c r="AM69" s="94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114"/>
      <c r="BZ69" s="93"/>
      <c r="CA69" s="114"/>
      <c r="CB69" s="114"/>
      <c r="CC69" s="114"/>
      <c r="CD69" s="93"/>
      <c r="CE69" s="93"/>
      <c r="CF69" s="93"/>
      <c r="CG69" s="93"/>
      <c r="CH69" s="93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</row>
    <row r="70" spans="1:104" s="64" customFormat="1" ht="30" customHeight="1" thickBot="1">
      <c r="A70" s="34"/>
      <c r="B70" s="44"/>
      <c r="C70" s="115" t="s">
        <v>338</v>
      </c>
      <c r="D70" s="111" t="s">
        <v>333</v>
      </c>
      <c r="E70" s="116" t="s">
        <v>67</v>
      </c>
      <c r="F70" s="116">
        <v>1</v>
      </c>
      <c r="G70" s="100">
        <f>G67</f>
        <v>44805</v>
      </c>
      <c r="H70" s="100">
        <f>G70+4</f>
        <v>44809</v>
      </c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4"/>
      <c r="AG70" s="94"/>
      <c r="AH70" s="94"/>
      <c r="AI70" s="94"/>
      <c r="AJ70" s="94"/>
      <c r="AK70" s="94"/>
      <c r="AL70" s="94"/>
      <c r="AM70" s="94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9">
        <v>0.5</v>
      </c>
      <c r="BW70" s="99">
        <v>0.5</v>
      </c>
      <c r="BX70" s="93"/>
      <c r="BY70" s="114"/>
      <c r="BZ70" s="93"/>
      <c r="CA70" s="114"/>
      <c r="CB70" s="114"/>
      <c r="CC70" s="114"/>
      <c r="CD70" s="93"/>
      <c r="CE70" s="93"/>
      <c r="CF70" s="93"/>
      <c r="CG70" s="93"/>
      <c r="CH70" s="93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</row>
    <row r="71" spans="1:104" s="64" customFormat="1" ht="30" customHeight="1" thickBot="1">
      <c r="A71" s="34"/>
      <c r="B71" s="44"/>
      <c r="C71" s="115" t="s">
        <v>339</v>
      </c>
      <c r="D71" s="111" t="s">
        <v>340</v>
      </c>
      <c r="E71" s="116" t="s">
        <v>69</v>
      </c>
      <c r="F71" s="116">
        <v>1450</v>
      </c>
      <c r="G71" s="100">
        <f>G70</f>
        <v>44805</v>
      </c>
      <c r="H71" s="100">
        <f>G71+10</f>
        <v>44815</v>
      </c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4"/>
      <c r="AG71" s="94"/>
      <c r="AH71" s="94"/>
      <c r="AI71" s="94"/>
      <c r="AJ71" s="94"/>
      <c r="AK71" s="94"/>
      <c r="AL71" s="94"/>
      <c r="AM71" s="94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9">
        <v>500</v>
      </c>
      <c r="BW71" s="99">
        <v>500</v>
      </c>
      <c r="BX71" s="99">
        <v>450</v>
      </c>
      <c r="BY71" s="114"/>
      <c r="BZ71" s="93"/>
      <c r="CA71" s="114"/>
      <c r="CB71" s="114"/>
      <c r="CC71" s="114"/>
      <c r="CD71" s="93"/>
      <c r="CE71" s="93"/>
      <c r="CF71" s="93"/>
      <c r="CG71" s="93"/>
      <c r="CH71" s="93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</row>
    <row r="72" spans="1:104" ht="30" customHeight="1" thickBot="1">
      <c r="A72" s="34"/>
      <c r="B72" s="44"/>
      <c r="C72" s="87" t="s">
        <v>190</v>
      </c>
      <c r="D72" s="88" t="s">
        <v>341</v>
      </c>
      <c r="E72" s="109"/>
      <c r="F72" s="109"/>
      <c r="G72" s="110">
        <f>G73</f>
        <v>44621</v>
      </c>
      <c r="H72" s="110">
        <f>H98</f>
        <v>44763</v>
      </c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4"/>
      <c r="AG72" s="94"/>
      <c r="AH72" s="94"/>
      <c r="AI72" s="94"/>
      <c r="AJ72" s="94"/>
      <c r="AK72" s="94"/>
      <c r="AL72" s="94"/>
      <c r="AM72" s="94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85"/>
      <c r="BN72" s="85"/>
      <c r="BO72" s="85"/>
      <c r="BP72" s="85"/>
      <c r="BQ72" s="85"/>
      <c r="BR72" s="85"/>
      <c r="BS72" s="85"/>
      <c r="BT72" s="85"/>
      <c r="BU72" s="85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</row>
    <row r="73" spans="1:104" s="64" customFormat="1" ht="41.25" customHeight="1" thickBot="1">
      <c r="A73" s="34"/>
      <c r="B73" s="44"/>
      <c r="C73" s="102" t="s">
        <v>342</v>
      </c>
      <c r="D73" s="103" t="s">
        <v>268</v>
      </c>
      <c r="E73" s="104" t="s">
        <v>65</v>
      </c>
      <c r="F73" s="104">
        <v>21.2</v>
      </c>
      <c r="G73" s="105">
        <v>44621</v>
      </c>
      <c r="H73" s="105">
        <f>G73+12</f>
        <v>44633</v>
      </c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4"/>
      <c r="AG73" s="94"/>
      <c r="AH73" s="94"/>
      <c r="AI73" s="94"/>
      <c r="AJ73" s="94"/>
      <c r="AK73" s="94"/>
      <c r="AL73" s="94"/>
      <c r="AM73" s="94"/>
      <c r="AN73" s="93"/>
      <c r="AO73" s="93"/>
      <c r="AP73" s="93"/>
      <c r="AQ73" s="93"/>
      <c r="AR73" s="93"/>
      <c r="AS73" s="93"/>
      <c r="AT73" s="93"/>
      <c r="AU73" s="93"/>
      <c r="AV73" s="113">
        <v>10</v>
      </c>
      <c r="AW73" s="113">
        <v>11.2</v>
      </c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85"/>
      <c r="BN73" s="85"/>
      <c r="BO73" s="85"/>
      <c r="BP73" s="85"/>
      <c r="BQ73" s="85"/>
      <c r="BR73" s="85"/>
      <c r="BS73" s="85"/>
      <c r="BT73" s="85"/>
      <c r="BU73" s="85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</row>
    <row r="74" spans="1:104" s="64" customFormat="1" ht="43.5" customHeight="1" thickBot="1">
      <c r="A74" s="34"/>
      <c r="B74" s="44"/>
      <c r="C74" s="102" t="s">
        <v>343</v>
      </c>
      <c r="D74" s="103" t="s">
        <v>344</v>
      </c>
      <c r="E74" s="104" t="s">
        <v>282</v>
      </c>
      <c r="F74" s="104">
        <v>32.96</v>
      </c>
      <c r="G74" s="105">
        <f>H73</f>
        <v>44633</v>
      </c>
      <c r="H74" s="105">
        <f>G74+14</f>
        <v>44647</v>
      </c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4"/>
      <c r="AG74" s="94"/>
      <c r="AH74" s="94"/>
      <c r="AI74" s="94"/>
      <c r="AJ74" s="94"/>
      <c r="AK74" s="94"/>
      <c r="AL74" s="94"/>
      <c r="AM74" s="94"/>
      <c r="AN74" s="93"/>
      <c r="AO74" s="93"/>
      <c r="AP74" s="93"/>
      <c r="AQ74" s="93"/>
      <c r="AR74" s="93"/>
      <c r="AS74" s="93"/>
      <c r="AT74" s="93"/>
      <c r="AU74" s="93"/>
      <c r="AV74" s="93"/>
      <c r="AW74" s="113">
        <v>10</v>
      </c>
      <c r="AX74" s="113">
        <v>10</v>
      </c>
      <c r="AY74" s="113">
        <v>12.96</v>
      </c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85"/>
      <c r="BN74" s="85"/>
      <c r="BO74" s="106"/>
      <c r="BP74" s="106"/>
      <c r="BQ74" s="106"/>
      <c r="BR74" s="106"/>
      <c r="BS74" s="106"/>
      <c r="BT74" s="106"/>
      <c r="BU74" s="106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</row>
    <row r="75" spans="1:104" s="64" customFormat="1" ht="31.5" customHeight="1" thickBot="1">
      <c r="A75" s="34"/>
      <c r="B75" s="44"/>
      <c r="C75" s="87" t="s">
        <v>368</v>
      </c>
      <c r="D75" s="88" t="s">
        <v>59</v>
      </c>
      <c r="E75" s="109"/>
      <c r="F75" s="109"/>
      <c r="G75" s="110">
        <f>G76</f>
        <v>44633</v>
      </c>
      <c r="H75" s="110">
        <f>H82</f>
        <v>44728</v>
      </c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4"/>
      <c r="AG75" s="94"/>
      <c r="AH75" s="94"/>
      <c r="AI75" s="94"/>
      <c r="AJ75" s="94"/>
      <c r="AK75" s="94"/>
      <c r="AL75" s="94"/>
      <c r="AM75" s="94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85"/>
      <c r="BN75" s="85"/>
      <c r="BO75" s="106"/>
      <c r="BP75" s="106"/>
      <c r="BQ75" s="106"/>
      <c r="BR75" s="106"/>
      <c r="BS75" s="106"/>
      <c r="BT75" s="106"/>
      <c r="BU75" s="106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</row>
    <row r="76" spans="1:104" s="64" customFormat="1" ht="31.5" customHeight="1" thickBot="1">
      <c r="A76" s="34"/>
      <c r="B76" s="44"/>
      <c r="C76" s="102" t="s">
        <v>345</v>
      </c>
      <c r="D76" s="103" t="s">
        <v>346</v>
      </c>
      <c r="E76" s="104" t="s">
        <v>423</v>
      </c>
      <c r="F76" s="142">
        <v>262.055</v>
      </c>
      <c r="G76" s="105">
        <f>H73</f>
        <v>44633</v>
      </c>
      <c r="H76" s="105">
        <f>G76+10</f>
        <v>44643</v>
      </c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4"/>
      <c r="AG76" s="94"/>
      <c r="AH76" s="94"/>
      <c r="AI76" s="94"/>
      <c r="AJ76" s="94"/>
      <c r="AK76" s="94"/>
      <c r="AL76" s="94"/>
      <c r="AM76" s="94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113">
        <v>100</v>
      </c>
      <c r="AZ76" s="113">
        <v>162.06</v>
      </c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85"/>
      <c r="BN76" s="85"/>
      <c r="BO76" s="106"/>
      <c r="BP76" s="106"/>
      <c r="BQ76" s="106"/>
      <c r="BR76" s="106"/>
      <c r="BS76" s="106"/>
      <c r="BT76" s="106"/>
      <c r="BU76" s="106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</row>
    <row r="77" spans="1:104" s="64" customFormat="1" ht="31.5" customHeight="1" thickBot="1">
      <c r="A77" s="34"/>
      <c r="B77" s="44"/>
      <c r="C77" s="102" t="s">
        <v>347</v>
      </c>
      <c r="D77" s="103" t="s">
        <v>348</v>
      </c>
      <c r="E77" s="104" t="s">
        <v>67</v>
      </c>
      <c r="F77" s="104">
        <v>11</v>
      </c>
      <c r="G77" s="105">
        <f>H76</f>
        <v>44643</v>
      </c>
      <c r="H77" s="105">
        <f>G77+5</f>
        <v>44648</v>
      </c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4"/>
      <c r="AG77" s="94"/>
      <c r="AH77" s="94"/>
      <c r="AI77" s="94"/>
      <c r="AJ77" s="94"/>
      <c r="AK77" s="94"/>
      <c r="AL77" s="94"/>
      <c r="AM77" s="94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113">
        <v>6</v>
      </c>
      <c r="AZ77" s="113">
        <v>5</v>
      </c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85"/>
      <c r="BN77" s="85"/>
      <c r="BO77" s="106"/>
      <c r="BP77" s="106"/>
      <c r="BQ77" s="106"/>
      <c r="BR77" s="106"/>
      <c r="BS77" s="106"/>
      <c r="BT77" s="106"/>
      <c r="BU77" s="106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</row>
    <row r="78" spans="1:104" s="64" customFormat="1" ht="31.5" customHeight="1" thickBot="1">
      <c r="A78" s="34"/>
      <c r="B78" s="44"/>
      <c r="C78" s="102" t="s">
        <v>349</v>
      </c>
      <c r="D78" s="103" t="s">
        <v>350</v>
      </c>
      <c r="E78" s="104" t="s">
        <v>67</v>
      </c>
      <c r="F78" s="104">
        <v>8</v>
      </c>
      <c r="G78" s="105">
        <f>H76</f>
        <v>44643</v>
      </c>
      <c r="H78" s="105">
        <f>G78+5</f>
        <v>44648</v>
      </c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4"/>
      <c r="AG78" s="94"/>
      <c r="AH78" s="94"/>
      <c r="AI78" s="94"/>
      <c r="AJ78" s="94"/>
      <c r="AK78" s="94"/>
      <c r="AL78" s="94"/>
      <c r="AM78" s="94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113">
        <v>8</v>
      </c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85"/>
      <c r="BN78" s="85"/>
      <c r="BO78" s="106"/>
      <c r="BP78" s="106"/>
      <c r="BQ78" s="106"/>
      <c r="BR78" s="106"/>
      <c r="BS78" s="106"/>
      <c r="BT78" s="106"/>
      <c r="BU78" s="106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</row>
    <row r="79" spans="1:104" s="64" customFormat="1" ht="31.5" customHeight="1" thickBot="1">
      <c r="A79" s="34"/>
      <c r="B79" s="44"/>
      <c r="C79" s="102" t="s">
        <v>351</v>
      </c>
      <c r="D79" s="103" t="s">
        <v>352</v>
      </c>
      <c r="E79" s="104" t="s">
        <v>423</v>
      </c>
      <c r="F79" s="104">
        <v>99.92</v>
      </c>
      <c r="G79" s="105">
        <f>H78</f>
        <v>44648</v>
      </c>
      <c r="H79" s="105">
        <f>G79+10</f>
        <v>44658</v>
      </c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4"/>
      <c r="AG79" s="94"/>
      <c r="AH79" s="94"/>
      <c r="AI79" s="94"/>
      <c r="AJ79" s="94"/>
      <c r="AK79" s="94"/>
      <c r="AL79" s="94"/>
      <c r="AM79" s="94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113">
        <v>50</v>
      </c>
      <c r="BA79" s="113">
        <v>49.92</v>
      </c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85"/>
      <c r="BN79" s="85"/>
      <c r="BO79" s="106"/>
      <c r="BP79" s="106"/>
      <c r="BQ79" s="106"/>
      <c r="BR79" s="106"/>
      <c r="BS79" s="106"/>
      <c r="BT79" s="106"/>
      <c r="BU79" s="106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</row>
    <row r="80" spans="1:104" s="64" customFormat="1" ht="31.5" customHeight="1" thickBot="1">
      <c r="A80" s="34"/>
      <c r="B80" s="44"/>
      <c r="C80" s="102" t="s">
        <v>353</v>
      </c>
      <c r="D80" s="103" t="s">
        <v>354</v>
      </c>
      <c r="E80" s="104" t="s">
        <v>423</v>
      </c>
      <c r="F80" s="104">
        <f>130.45+21.5</f>
        <v>151.95</v>
      </c>
      <c r="G80" s="105">
        <f>H79</f>
        <v>44658</v>
      </c>
      <c r="H80" s="105">
        <f>G80+10</f>
        <v>44668</v>
      </c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4"/>
      <c r="AG80" s="94"/>
      <c r="AH80" s="94"/>
      <c r="AI80" s="94"/>
      <c r="AJ80" s="94"/>
      <c r="AK80" s="94"/>
      <c r="AL80" s="94"/>
      <c r="AM80" s="94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113">
        <v>75</v>
      </c>
      <c r="BB80" s="113">
        <v>76.95</v>
      </c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85"/>
      <c r="BN80" s="85"/>
      <c r="BO80" s="106"/>
      <c r="BP80" s="106"/>
      <c r="BQ80" s="106"/>
      <c r="BR80" s="106"/>
      <c r="BS80" s="106"/>
      <c r="BT80" s="106"/>
      <c r="BU80" s="106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</row>
    <row r="81" spans="1:104" s="64" customFormat="1" ht="31.5" customHeight="1" thickBot="1">
      <c r="A81" s="34"/>
      <c r="B81" s="44"/>
      <c r="C81" s="102" t="s">
        <v>355</v>
      </c>
      <c r="D81" s="103" t="s">
        <v>356</v>
      </c>
      <c r="E81" s="104" t="s">
        <v>423</v>
      </c>
      <c r="F81" s="104">
        <f>293.02+8.12+2.7</f>
        <v>303.84</v>
      </c>
      <c r="G81" s="105">
        <v>44711</v>
      </c>
      <c r="H81" s="105">
        <f>G81+12</f>
        <v>44723</v>
      </c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4"/>
      <c r="AG81" s="94"/>
      <c r="AH81" s="94"/>
      <c r="AI81" s="94"/>
      <c r="AJ81" s="94"/>
      <c r="AK81" s="94"/>
      <c r="AL81" s="94"/>
      <c r="AM81" s="94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101"/>
      <c r="BB81" s="93"/>
      <c r="BC81" s="93"/>
      <c r="BD81" s="93"/>
      <c r="BE81" s="93"/>
      <c r="BF81" s="93"/>
      <c r="BG81" s="93"/>
      <c r="BH81" s="93"/>
      <c r="BI81" s="113" t="s">
        <v>165</v>
      </c>
      <c r="BJ81" s="113" t="s">
        <v>487</v>
      </c>
      <c r="BK81" s="93"/>
      <c r="BL81" s="93"/>
      <c r="BM81" s="85"/>
      <c r="BN81" s="85"/>
      <c r="BO81" s="106"/>
      <c r="BP81" s="106"/>
      <c r="BQ81" s="106"/>
      <c r="BR81" s="106"/>
      <c r="BS81" s="106"/>
      <c r="BT81" s="106"/>
      <c r="BU81" s="106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</row>
    <row r="82" spans="1:104" s="64" customFormat="1" ht="38.25" customHeight="1" thickBot="1">
      <c r="A82" s="34"/>
      <c r="B82" s="44"/>
      <c r="C82" s="102" t="s">
        <v>357</v>
      </c>
      <c r="D82" s="103" t="s">
        <v>358</v>
      </c>
      <c r="E82" s="104" t="s">
        <v>423</v>
      </c>
      <c r="F82" s="104">
        <v>88.43</v>
      </c>
      <c r="G82" s="105">
        <f>H81</f>
        <v>44723</v>
      </c>
      <c r="H82" s="105">
        <f>G82+5</f>
        <v>44728</v>
      </c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4"/>
      <c r="AG82" s="94"/>
      <c r="AH82" s="94"/>
      <c r="AI82" s="94"/>
      <c r="AJ82" s="94"/>
      <c r="AK82" s="94"/>
      <c r="AL82" s="94"/>
      <c r="AM82" s="94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113" t="s">
        <v>235</v>
      </c>
      <c r="BK82" s="113" t="s">
        <v>488</v>
      </c>
      <c r="BL82" s="93"/>
      <c r="BM82" s="85"/>
      <c r="BN82" s="85"/>
      <c r="BO82" s="106"/>
      <c r="BP82" s="106"/>
      <c r="BQ82" s="106"/>
      <c r="BR82" s="106"/>
      <c r="BS82" s="106"/>
      <c r="BT82" s="106"/>
      <c r="BU82" s="106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</row>
    <row r="83" spans="1:104" ht="32.25" thickBot="1">
      <c r="A83" s="34"/>
      <c r="B83" s="44">
        <v>0.5</v>
      </c>
      <c r="C83" s="87" t="s">
        <v>210</v>
      </c>
      <c r="D83" s="88" t="s">
        <v>458</v>
      </c>
      <c r="E83" s="89"/>
      <c r="F83" s="89"/>
      <c r="G83" s="90">
        <f>G85</f>
        <v>44743</v>
      </c>
      <c r="H83" s="90">
        <f>H98</f>
        <v>44763</v>
      </c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4"/>
      <c r="AG83" s="94"/>
      <c r="AH83" s="94"/>
      <c r="AI83" s="94"/>
      <c r="AJ83" s="94"/>
      <c r="AK83" s="94"/>
      <c r="AL83" s="94"/>
      <c r="AM83" s="94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85"/>
      <c r="BW83" s="85"/>
      <c r="BX83" s="85"/>
      <c r="BY83" s="85"/>
      <c r="BZ83" s="85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</row>
    <row r="84" spans="1:104" s="64" customFormat="1" ht="41.25" customHeight="1" thickBot="1">
      <c r="A84" s="34"/>
      <c r="B84" s="44"/>
      <c r="C84" s="101" t="s">
        <v>369</v>
      </c>
      <c r="D84" s="143" t="s">
        <v>304</v>
      </c>
      <c r="E84" s="104"/>
      <c r="F84" s="104"/>
      <c r="G84" s="105">
        <f>G85</f>
        <v>44743</v>
      </c>
      <c r="H84" s="105">
        <f>H88</f>
        <v>44751</v>
      </c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4"/>
      <c r="AG84" s="94"/>
      <c r="AH84" s="94"/>
      <c r="AI84" s="94"/>
      <c r="AJ84" s="94"/>
      <c r="AK84" s="94"/>
      <c r="AL84" s="94"/>
      <c r="AM84" s="94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85"/>
      <c r="BW84" s="85"/>
      <c r="BX84" s="85"/>
      <c r="BY84" s="85"/>
      <c r="BZ84" s="85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</row>
    <row r="85" spans="1:104" s="64" customFormat="1" ht="31.5" customHeight="1" thickBot="1">
      <c r="A85" s="34"/>
      <c r="B85" s="44"/>
      <c r="C85" s="102" t="s">
        <v>370</v>
      </c>
      <c r="D85" s="103" t="s">
        <v>359</v>
      </c>
      <c r="E85" s="104" t="s">
        <v>67</v>
      </c>
      <c r="F85" s="104">
        <v>5</v>
      </c>
      <c r="G85" s="105">
        <f>G86+5</f>
        <v>44743</v>
      </c>
      <c r="H85" s="105">
        <f>G85+5</f>
        <v>44748</v>
      </c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4"/>
      <c r="AG85" s="94"/>
      <c r="AH85" s="94"/>
      <c r="AI85" s="94"/>
      <c r="AJ85" s="94"/>
      <c r="AK85" s="94"/>
      <c r="AL85" s="94"/>
      <c r="AM85" s="94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113">
        <v>2</v>
      </c>
      <c r="BG85" s="113">
        <v>3</v>
      </c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85"/>
      <c r="BW85" s="85"/>
      <c r="BX85" s="85"/>
      <c r="BY85" s="85"/>
      <c r="BZ85" s="85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</row>
    <row r="86" spans="1:104" s="64" customFormat="1" ht="31.5" customHeight="1" thickBot="1">
      <c r="A86" s="34"/>
      <c r="B86" s="44"/>
      <c r="C86" s="102" t="s">
        <v>371</v>
      </c>
      <c r="D86" s="103" t="s">
        <v>360</v>
      </c>
      <c r="E86" s="104" t="s">
        <v>69</v>
      </c>
      <c r="F86" s="104">
        <v>580</v>
      </c>
      <c r="G86" s="105">
        <f>H82+10</f>
        <v>44738</v>
      </c>
      <c r="H86" s="105">
        <f>G86+5</f>
        <v>44743</v>
      </c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4"/>
      <c r="AG86" s="94"/>
      <c r="AH86" s="94"/>
      <c r="AI86" s="94"/>
      <c r="AJ86" s="94"/>
      <c r="AK86" s="94"/>
      <c r="AL86" s="94"/>
      <c r="AM86" s="94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113">
        <v>300</v>
      </c>
      <c r="BF86" s="113">
        <v>280</v>
      </c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85"/>
      <c r="BW86" s="85"/>
      <c r="BX86" s="85"/>
      <c r="BY86" s="85"/>
      <c r="BZ86" s="85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</row>
    <row r="87" spans="1:104" s="64" customFormat="1" ht="31.5" customHeight="1" thickBot="1">
      <c r="A87" s="34"/>
      <c r="B87" s="44"/>
      <c r="C87" s="102" t="s">
        <v>372</v>
      </c>
      <c r="D87" s="103" t="s">
        <v>361</v>
      </c>
      <c r="E87" s="104" t="s">
        <v>67</v>
      </c>
      <c r="F87" s="104">
        <v>90</v>
      </c>
      <c r="G87" s="105">
        <f>H86</f>
        <v>44743</v>
      </c>
      <c r="H87" s="105">
        <f>G87+5</f>
        <v>44748</v>
      </c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4"/>
      <c r="AG87" s="94"/>
      <c r="AH87" s="94"/>
      <c r="AI87" s="94"/>
      <c r="AJ87" s="94"/>
      <c r="AK87" s="94"/>
      <c r="AL87" s="94"/>
      <c r="AM87" s="94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113">
        <v>90</v>
      </c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85"/>
      <c r="BW87" s="85"/>
      <c r="BX87" s="85"/>
      <c r="BY87" s="85"/>
      <c r="BZ87" s="85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</row>
    <row r="88" spans="1:104" s="64" customFormat="1" ht="31.5" customHeight="1" thickBot="1">
      <c r="A88" s="34"/>
      <c r="B88" s="44"/>
      <c r="C88" s="102" t="s">
        <v>373</v>
      </c>
      <c r="D88" s="103" t="s">
        <v>29</v>
      </c>
      <c r="E88" s="104" t="s">
        <v>69</v>
      </c>
      <c r="F88" s="104">
        <v>25</v>
      </c>
      <c r="G88" s="105">
        <f>H85</f>
        <v>44748</v>
      </c>
      <c r="H88" s="105">
        <f>G88+3</f>
        <v>44751</v>
      </c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4"/>
      <c r="AG88" s="94"/>
      <c r="AH88" s="94"/>
      <c r="AI88" s="94"/>
      <c r="AJ88" s="94"/>
      <c r="AK88" s="94"/>
      <c r="AL88" s="94"/>
      <c r="AM88" s="94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113">
        <v>10</v>
      </c>
      <c r="BG88" s="113">
        <v>15</v>
      </c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85"/>
      <c r="BW88" s="85"/>
      <c r="BX88" s="85"/>
      <c r="BY88" s="85"/>
      <c r="BZ88" s="85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</row>
    <row r="89" spans="1:104" s="64" customFormat="1" ht="31.5" customHeight="1" thickBot="1">
      <c r="A89" s="34"/>
      <c r="B89" s="44"/>
      <c r="C89" s="101" t="s">
        <v>374</v>
      </c>
      <c r="D89" s="143" t="s">
        <v>362</v>
      </c>
      <c r="E89" s="104"/>
      <c r="F89" s="104"/>
      <c r="G89" s="105">
        <f>G90</f>
        <v>44738</v>
      </c>
      <c r="H89" s="105">
        <f>H91</f>
        <v>44748</v>
      </c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4"/>
      <c r="AG89" s="94"/>
      <c r="AH89" s="94"/>
      <c r="AI89" s="94"/>
      <c r="AJ89" s="94"/>
      <c r="AK89" s="94"/>
      <c r="AL89" s="94"/>
      <c r="AM89" s="94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85"/>
      <c r="BW89" s="85"/>
      <c r="BX89" s="85"/>
      <c r="BY89" s="85"/>
      <c r="BZ89" s="85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</row>
    <row r="90" spans="1:104" s="64" customFormat="1" ht="31.5" customHeight="1" thickBot="1">
      <c r="A90" s="34"/>
      <c r="B90" s="44"/>
      <c r="C90" s="102" t="s">
        <v>375</v>
      </c>
      <c r="D90" s="103" t="s">
        <v>363</v>
      </c>
      <c r="E90" s="104" t="s">
        <v>69</v>
      </c>
      <c r="F90" s="104">
        <v>22</v>
      </c>
      <c r="G90" s="105">
        <f>G86</f>
        <v>44738</v>
      </c>
      <c r="H90" s="105">
        <f>G90+5</f>
        <v>44743</v>
      </c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4"/>
      <c r="AG90" s="94"/>
      <c r="AH90" s="94"/>
      <c r="AI90" s="94"/>
      <c r="AJ90" s="94"/>
      <c r="AK90" s="94"/>
      <c r="AL90" s="94"/>
      <c r="AM90" s="94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113" t="s">
        <v>214</v>
      </c>
      <c r="BF90" s="113" t="s">
        <v>214</v>
      </c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85"/>
      <c r="BW90" s="85"/>
      <c r="BX90" s="85"/>
      <c r="BY90" s="85"/>
      <c r="BZ90" s="85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</row>
    <row r="91" spans="1:104" s="64" customFormat="1" ht="31.5" customHeight="1" thickBot="1">
      <c r="A91" s="34"/>
      <c r="B91" s="44"/>
      <c r="C91" s="102" t="s">
        <v>376</v>
      </c>
      <c r="D91" s="103" t="s">
        <v>317</v>
      </c>
      <c r="E91" s="104" t="s">
        <v>69</v>
      </c>
      <c r="F91" s="104">
        <v>24</v>
      </c>
      <c r="G91" s="105">
        <f>G90</f>
        <v>44738</v>
      </c>
      <c r="H91" s="105">
        <f>H90+5</f>
        <v>44748</v>
      </c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4"/>
      <c r="AG91" s="94"/>
      <c r="AH91" s="94"/>
      <c r="AI91" s="94"/>
      <c r="AJ91" s="94"/>
      <c r="AK91" s="94"/>
      <c r="AL91" s="94"/>
      <c r="AM91" s="94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113" t="s">
        <v>175</v>
      </c>
      <c r="BF91" s="113" t="s">
        <v>175</v>
      </c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85"/>
      <c r="BW91" s="85"/>
      <c r="BX91" s="85"/>
      <c r="BY91" s="85"/>
      <c r="BZ91" s="85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</row>
    <row r="92" spans="1:104" s="64" customFormat="1" ht="31.5" customHeight="1" thickBot="1">
      <c r="A92" s="34"/>
      <c r="B92" s="44"/>
      <c r="C92" s="101" t="s">
        <v>377</v>
      </c>
      <c r="D92" s="143" t="s">
        <v>320</v>
      </c>
      <c r="E92" s="104"/>
      <c r="F92" s="104"/>
      <c r="G92" s="105">
        <f>G93</f>
        <v>44748</v>
      </c>
      <c r="H92" s="105">
        <f>H95</f>
        <v>44756</v>
      </c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4"/>
      <c r="AG92" s="94"/>
      <c r="AH92" s="94"/>
      <c r="AI92" s="94"/>
      <c r="AJ92" s="94"/>
      <c r="AK92" s="94"/>
      <c r="AL92" s="94"/>
      <c r="AM92" s="94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85"/>
      <c r="BW92" s="85"/>
      <c r="BX92" s="85"/>
      <c r="BY92" s="85"/>
      <c r="BZ92" s="85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</row>
    <row r="93" spans="1:104" s="64" customFormat="1" ht="31.5" customHeight="1" thickBot="1">
      <c r="A93" s="34"/>
      <c r="B93" s="44"/>
      <c r="C93" s="102" t="s">
        <v>378</v>
      </c>
      <c r="D93" s="103" t="s">
        <v>364</v>
      </c>
      <c r="E93" s="104" t="s">
        <v>67</v>
      </c>
      <c r="F93" s="104">
        <v>11</v>
      </c>
      <c r="G93" s="105">
        <f>H91</f>
        <v>44748</v>
      </c>
      <c r="H93" s="105">
        <f>G93+5</f>
        <v>44753</v>
      </c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4"/>
      <c r="AG93" s="94"/>
      <c r="AH93" s="94"/>
      <c r="AI93" s="94"/>
      <c r="AJ93" s="94"/>
      <c r="AK93" s="94"/>
      <c r="AL93" s="94"/>
      <c r="AM93" s="94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113">
        <v>5</v>
      </c>
      <c r="BG93" s="113">
        <v>6</v>
      </c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85"/>
      <c r="BW93" s="85"/>
      <c r="BX93" s="85"/>
      <c r="BY93" s="85"/>
      <c r="BZ93" s="85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</row>
    <row r="94" spans="1:104" s="64" customFormat="1" ht="31.5" customHeight="1" thickBot="1">
      <c r="A94" s="34"/>
      <c r="B94" s="44"/>
      <c r="C94" s="102" t="s">
        <v>379</v>
      </c>
      <c r="D94" s="103" t="s">
        <v>365</v>
      </c>
      <c r="E94" s="104" t="s">
        <v>67</v>
      </c>
      <c r="F94" s="104">
        <v>12</v>
      </c>
      <c r="G94" s="105">
        <f>G93</f>
        <v>44748</v>
      </c>
      <c r="H94" s="105">
        <f>G94+5</f>
        <v>44753</v>
      </c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4"/>
      <c r="AG94" s="94"/>
      <c r="AH94" s="94"/>
      <c r="AI94" s="94"/>
      <c r="AJ94" s="94"/>
      <c r="AK94" s="94"/>
      <c r="AL94" s="94"/>
      <c r="AM94" s="94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113" t="s">
        <v>210</v>
      </c>
      <c r="BG94" s="113" t="s">
        <v>210</v>
      </c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85"/>
      <c r="BW94" s="85"/>
      <c r="BX94" s="85"/>
      <c r="BY94" s="85"/>
      <c r="BZ94" s="85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</row>
    <row r="95" spans="1:104" s="64" customFormat="1" ht="31.5" customHeight="1" thickBot="1">
      <c r="A95" s="34"/>
      <c r="B95" s="44"/>
      <c r="C95" s="102" t="s">
        <v>380</v>
      </c>
      <c r="D95" s="103" t="s">
        <v>366</v>
      </c>
      <c r="E95" s="104" t="s">
        <v>67</v>
      </c>
      <c r="F95" s="104">
        <v>5</v>
      </c>
      <c r="G95" s="105">
        <f>H94</f>
        <v>44753</v>
      </c>
      <c r="H95" s="105">
        <f>G95+3</f>
        <v>44756</v>
      </c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4"/>
      <c r="AG95" s="94"/>
      <c r="AH95" s="94"/>
      <c r="AI95" s="94"/>
      <c r="AJ95" s="94"/>
      <c r="AK95" s="94"/>
      <c r="AL95" s="94"/>
      <c r="AM95" s="94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113">
        <v>5</v>
      </c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85"/>
      <c r="BW95" s="85"/>
      <c r="BX95" s="85"/>
      <c r="BY95" s="85"/>
      <c r="BZ95" s="85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</row>
    <row r="96" spans="1:104" s="64" customFormat="1" ht="31.5" customHeight="1" thickBot="1">
      <c r="A96" s="34"/>
      <c r="B96" s="44"/>
      <c r="C96" s="101" t="s">
        <v>381</v>
      </c>
      <c r="D96" s="143" t="s">
        <v>331</v>
      </c>
      <c r="E96" s="104"/>
      <c r="F96" s="104"/>
      <c r="G96" s="105">
        <f>G97</f>
        <v>44753</v>
      </c>
      <c r="H96" s="105">
        <f>H98</f>
        <v>44763</v>
      </c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4"/>
      <c r="AG96" s="94"/>
      <c r="AH96" s="94"/>
      <c r="AI96" s="94"/>
      <c r="AJ96" s="94"/>
      <c r="AK96" s="94"/>
      <c r="AL96" s="94"/>
      <c r="AM96" s="94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85"/>
      <c r="BW96" s="85"/>
      <c r="BX96" s="85"/>
      <c r="BY96" s="85"/>
      <c r="BZ96" s="85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</row>
    <row r="97" spans="1:104" s="64" customFormat="1" ht="31.5" customHeight="1" thickBot="1">
      <c r="A97" s="34"/>
      <c r="B97" s="44"/>
      <c r="C97" s="102" t="s">
        <v>382</v>
      </c>
      <c r="D97" s="103" t="s">
        <v>367</v>
      </c>
      <c r="E97" s="104" t="s">
        <v>67</v>
      </c>
      <c r="F97" s="104">
        <v>1</v>
      </c>
      <c r="G97" s="105">
        <f>G95</f>
        <v>44753</v>
      </c>
      <c r="H97" s="105">
        <f>G97+3</f>
        <v>44756</v>
      </c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4"/>
      <c r="AG97" s="94"/>
      <c r="AH97" s="94"/>
      <c r="AI97" s="94"/>
      <c r="AJ97" s="94"/>
      <c r="AK97" s="94"/>
      <c r="AL97" s="94"/>
      <c r="AM97" s="94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113">
        <v>1</v>
      </c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85"/>
      <c r="BW97" s="85"/>
      <c r="BX97" s="85"/>
      <c r="BY97" s="85"/>
      <c r="BZ97" s="85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</row>
    <row r="98" spans="1:104" s="64" customFormat="1" ht="31.5" customHeight="1" thickBot="1">
      <c r="A98" s="34"/>
      <c r="B98" s="44"/>
      <c r="C98" s="102" t="s">
        <v>383</v>
      </c>
      <c r="D98" s="103" t="s">
        <v>335</v>
      </c>
      <c r="E98" s="104" t="s">
        <v>69</v>
      </c>
      <c r="F98" s="104">
        <v>80</v>
      </c>
      <c r="G98" s="105">
        <f>G97</f>
        <v>44753</v>
      </c>
      <c r="H98" s="105">
        <f>G98+10</f>
        <v>44763</v>
      </c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4"/>
      <c r="AG98" s="94"/>
      <c r="AH98" s="94"/>
      <c r="AI98" s="94"/>
      <c r="AJ98" s="94"/>
      <c r="AK98" s="94"/>
      <c r="AL98" s="94"/>
      <c r="AM98" s="94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113">
        <v>40</v>
      </c>
      <c r="BH98" s="113">
        <v>40</v>
      </c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85"/>
      <c r="BW98" s="85"/>
      <c r="BX98" s="85"/>
      <c r="BY98" s="85"/>
      <c r="BZ98" s="85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</row>
    <row r="99" spans="1:104" ht="32.25" thickBot="1">
      <c r="A99" s="34"/>
      <c r="B99" s="44">
        <v>0.5</v>
      </c>
      <c r="C99" s="87" t="s">
        <v>211</v>
      </c>
      <c r="D99" s="88" t="s">
        <v>21</v>
      </c>
      <c r="E99" s="89" t="s">
        <v>68</v>
      </c>
      <c r="F99" s="89">
        <v>7.54</v>
      </c>
      <c r="G99" s="90">
        <v>44746</v>
      </c>
      <c r="H99" s="90">
        <v>44773</v>
      </c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4"/>
      <c r="AG99" s="94"/>
      <c r="AH99" s="94"/>
      <c r="AI99" s="94"/>
      <c r="AJ99" s="94"/>
      <c r="AK99" s="94"/>
      <c r="AL99" s="94"/>
      <c r="AM99" s="94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85"/>
      <c r="BJ99" s="85"/>
      <c r="BK99" s="85"/>
      <c r="BL99" s="85"/>
      <c r="BM99" s="85"/>
      <c r="BN99" s="99">
        <v>1</v>
      </c>
      <c r="BO99" s="99">
        <v>2</v>
      </c>
      <c r="BP99" s="99">
        <v>2</v>
      </c>
      <c r="BQ99" s="99">
        <v>2.54</v>
      </c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</row>
    <row r="100" spans="1:104" ht="19.5" customHeight="1" thickBot="1">
      <c r="A100" s="34"/>
      <c r="B100" s="44"/>
      <c r="C100" s="87" t="s">
        <v>212</v>
      </c>
      <c r="D100" s="88" t="s">
        <v>22</v>
      </c>
      <c r="E100" s="109"/>
      <c r="F100" s="109"/>
      <c r="G100" s="110">
        <f>G101</f>
        <v>44652</v>
      </c>
      <c r="H100" s="110">
        <f>H102</f>
        <v>44673</v>
      </c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4"/>
      <c r="AG100" s="94"/>
      <c r="AH100" s="94"/>
      <c r="AI100" s="94"/>
      <c r="AJ100" s="94"/>
      <c r="AK100" s="94"/>
      <c r="AL100" s="94"/>
      <c r="AM100" s="94"/>
      <c r="AN100" s="93"/>
      <c r="AO100" s="93"/>
      <c r="AP100" s="93"/>
      <c r="AQ100" s="93"/>
      <c r="AR100" s="85"/>
      <c r="AS100" s="85"/>
      <c r="AT100" s="85"/>
      <c r="AU100" s="101"/>
      <c r="AV100" s="85"/>
      <c r="AW100" s="85"/>
      <c r="AX100" s="85"/>
      <c r="AY100" s="85"/>
      <c r="AZ100" s="93"/>
      <c r="BA100" s="93"/>
      <c r="BB100" s="93"/>
      <c r="BC100" s="93"/>
      <c r="BD100" s="93"/>
      <c r="BE100" s="85"/>
      <c r="BF100" s="85"/>
      <c r="BG100" s="85"/>
      <c r="BH100" s="85"/>
      <c r="BI100" s="85"/>
      <c r="BJ100" s="85"/>
      <c r="BK100" s="85"/>
      <c r="BL100" s="85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</row>
    <row r="101" spans="1:104" s="64" customFormat="1" ht="19.5" customHeight="1" thickBot="1">
      <c r="A101" s="34"/>
      <c r="B101" s="44"/>
      <c r="C101" s="95" t="s">
        <v>384</v>
      </c>
      <c r="D101" s="96" t="s">
        <v>263</v>
      </c>
      <c r="E101" s="104" t="s">
        <v>65</v>
      </c>
      <c r="F101" s="97">
        <f>1.44*2</f>
        <v>2.88</v>
      </c>
      <c r="G101" s="100">
        <v>44652</v>
      </c>
      <c r="H101" s="100">
        <f>G101+7</f>
        <v>44659</v>
      </c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4"/>
      <c r="AG101" s="94"/>
      <c r="AH101" s="94"/>
      <c r="AI101" s="94"/>
      <c r="AJ101" s="94"/>
      <c r="AK101" s="94"/>
      <c r="AL101" s="94"/>
      <c r="AM101" s="94"/>
      <c r="AN101" s="93"/>
      <c r="AO101" s="93"/>
      <c r="AP101" s="93"/>
      <c r="AQ101" s="93"/>
      <c r="AR101" s="85"/>
      <c r="AS101" s="85"/>
      <c r="AT101" s="85"/>
      <c r="AU101" s="101"/>
      <c r="AV101" s="85"/>
      <c r="AW101" s="85"/>
      <c r="AX101" s="85"/>
      <c r="AY101" s="85"/>
      <c r="AZ101" s="113">
        <v>1</v>
      </c>
      <c r="BA101" s="113">
        <v>1.88</v>
      </c>
      <c r="BB101" s="93"/>
      <c r="BC101" s="93"/>
      <c r="BD101" s="93"/>
      <c r="BE101" s="85"/>
      <c r="BF101" s="85"/>
      <c r="BG101" s="85"/>
      <c r="BH101" s="85"/>
      <c r="BI101" s="85"/>
      <c r="BJ101" s="85"/>
      <c r="BK101" s="85"/>
      <c r="BL101" s="85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</row>
    <row r="102" spans="1:104" s="64" customFormat="1" ht="19.5" customHeight="1" thickBot="1">
      <c r="A102" s="34"/>
      <c r="B102" s="44"/>
      <c r="C102" s="95" t="s">
        <v>385</v>
      </c>
      <c r="D102" s="96" t="s">
        <v>386</v>
      </c>
      <c r="E102" s="104" t="s">
        <v>65</v>
      </c>
      <c r="F102" s="97">
        <f>2.6*2</f>
        <v>5.2</v>
      </c>
      <c r="G102" s="100">
        <f>H101</f>
        <v>44659</v>
      </c>
      <c r="H102" s="100">
        <f>G102+14</f>
        <v>44673</v>
      </c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4"/>
      <c r="AG102" s="94"/>
      <c r="AH102" s="94"/>
      <c r="AI102" s="94"/>
      <c r="AJ102" s="94"/>
      <c r="AK102" s="94"/>
      <c r="AL102" s="94"/>
      <c r="AM102" s="94"/>
      <c r="AN102" s="93"/>
      <c r="AO102" s="93"/>
      <c r="AP102" s="93"/>
      <c r="AQ102" s="93"/>
      <c r="AR102" s="85"/>
      <c r="AS102" s="85"/>
      <c r="AT102" s="85"/>
      <c r="AU102" s="101"/>
      <c r="AV102" s="85"/>
      <c r="AW102" s="85"/>
      <c r="AX102" s="85"/>
      <c r="AY102" s="85"/>
      <c r="AZ102" s="93"/>
      <c r="BA102" s="113">
        <v>2</v>
      </c>
      <c r="BB102" s="113">
        <v>2</v>
      </c>
      <c r="BC102" s="113">
        <v>1.2</v>
      </c>
      <c r="BD102" s="93"/>
      <c r="BE102" s="85"/>
      <c r="BF102" s="85"/>
      <c r="BG102" s="85"/>
      <c r="BH102" s="85"/>
      <c r="BI102" s="85"/>
      <c r="BJ102" s="85"/>
      <c r="BK102" s="85"/>
      <c r="BL102" s="85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</row>
    <row r="103" spans="1:104" s="64" customFormat="1" ht="19.5" customHeight="1" thickBot="1">
      <c r="A103" s="34"/>
      <c r="B103" s="44"/>
      <c r="C103" s="87" t="s">
        <v>213</v>
      </c>
      <c r="D103" s="88" t="s">
        <v>23</v>
      </c>
      <c r="E103" s="109"/>
      <c r="F103" s="109"/>
      <c r="G103" s="110">
        <f>G104</f>
        <v>44760</v>
      </c>
      <c r="H103" s="110">
        <f>H104</f>
        <v>44773</v>
      </c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4"/>
      <c r="AG103" s="94"/>
      <c r="AH103" s="94"/>
      <c r="AI103" s="94"/>
      <c r="AJ103" s="94"/>
      <c r="AK103" s="94"/>
      <c r="AL103" s="94"/>
      <c r="AM103" s="94"/>
      <c r="AN103" s="93"/>
      <c r="AO103" s="93"/>
      <c r="AP103" s="93"/>
      <c r="AQ103" s="93"/>
      <c r="AR103" s="85"/>
      <c r="AS103" s="85"/>
      <c r="AT103" s="85"/>
      <c r="AU103" s="101"/>
      <c r="AV103" s="85"/>
      <c r="AW103" s="85"/>
      <c r="AX103" s="85"/>
      <c r="AY103" s="85"/>
      <c r="AZ103" s="93"/>
      <c r="BA103" s="93"/>
      <c r="BB103" s="93"/>
      <c r="BC103" s="93"/>
      <c r="BD103" s="93"/>
      <c r="BE103" s="85"/>
      <c r="BF103" s="85"/>
      <c r="BG103" s="85"/>
      <c r="BH103" s="85"/>
      <c r="BI103" s="85"/>
      <c r="BJ103" s="85"/>
      <c r="BK103" s="85"/>
      <c r="BL103" s="85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</row>
    <row r="104" spans="1:104" ht="19.5" customHeight="1" thickBot="1">
      <c r="A104" s="34"/>
      <c r="B104" s="44"/>
      <c r="C104" s="112" t="s">
        <v>387</v>
      </c>
      <c r="D104" s="96" t="s">
        <v>388</v>
      </c>
      <c r="E104" s="97" t="s">
        <v>67</v>
      </c>
      <c r="F104" s="97">
        <v>2</v>
      </c>
      <c r="G104" s="100">
        <v>44760</v>
      </c>
      <c r="H104" s="100">
        <v>44773</v>
      </c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4"/>
      <c r="AG104" s="94"/>
      <c r="AH104" s="94"/>
      <c r="AI104" s="94"/>
      <c r="AJ104" s="94"/>
      <c r="AK104" s="94"/>
      <c r="AL104" s="94"/>
      <c r="AM104" s="94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85"/>
      <c r="BF104" s="85"/>
      <c r="BG104" s="85"/>
      <c r="BH104" s="85"/>
      <c r="BI104" s="85"/>
      <c r="BJ104" s="85"/>
      <c r="BK104" s="85"/>
      <c r="BL104" s="85"/>
      <c r="BM104" s="101"/>
      <c r="BN104" s="85"/>
      <c r="BO104" s="85"/>
      <c r="BP104" s="99">
        <v>1</v>
      </c>
      <c r="BQ104" s="99">
        <v>1</v>
      </c>
      <c r="BR104" s="85"/>
      <c r="BS104" s="85"/>
      <c r="BT104" s="85"/>
      <c r="BU104" s="85"/>
      <c r="BV104" s="101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</row>
    <row r="105" spans="1:104" ht="16.5" thickBot="1">
      <c r="A105" s="34"/>
      <c r="B105" s="44"/>
      <c r="C105" s="82"/>
      <c r="D105" s="161" t="s">
        <v>169</v>
      </c>
      <c r="E105" s="161"/>
      <c r="F105" s="161"/>
      <c r="G105" s="83"/>
      <c r="H105" s="83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2"/>
      <c r="V105" s="82"/>
      <c r="W105" s="82"/>
      <c r="X105" s="82"/>
      <c r="Y105" s="82"/>
      <c r="Z105" s="82"/>
      <c r="AA105" s="82"/>
      <c r="AB105" s="82"/>
      <c r="AC105" s="85"/>
      <c r="AD105" s="85"/>
      <c r="AE105" s="85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</row>
    <row r="106" spans="1:104" ht="31.5" customHeight="1" thickBot="1">
      <c r="A106" s="34"/>
      <c r="B106" s="44">
        <v>0.1</v>
      </c>
      <c r="C106" s="87" t="s">
        <v>204</v>
      </c>
      <c r="D106" s="88" t="s">
        <v>392</v>
      </c>
      <c r="E106" s="109"/>
      <c r="F106" s="109"/>
      <c r="G106" s="110">
        <f>G107</f>
        <v>44621</v>
      </c>
      <c r="H106" s="110">
        <f>H108</f>
        <v>44683</v>
      </c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4"/>
      <c r="AG106" s="94"/>
      <c r="AH106" s="94"/>
      <c r="AI106" s="94"/>
      <c r="AJ106" s="94"/>
      <c r="AK106" s="94"/>
      <c r="AL106" s="94"/>
      <c r="AM106" s="94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85"/>
      <c r="BA106" s="85"/>
      <c r="BB106" s="85"/>
      <c r="BC106" s="85"/>
      <c r="BD106" s="85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</row>
    <row r="107" spans="1:104" s="64" customFormat="1" ht="31.5" customHeight="1" thickBot="1">
      <c r="A107" s="34"/>
      <c r="B107" s="44"/>
      <c r="C107" s="95" t="s">
        <v>393</v>
      </c>
      <c r="D107" s="96" t="s">
        <v>389</v>
      </c>
      <c r="E107" s="97" t="s">
        <v>65</v>
      </c>
      <c r="F107" s="97">
        <f>14.1+3.4</f>
        <v>17.5</v>
      </c>
      <c r="G107" s="100">
        <v>44621</v>
      </c>
      <c r="H107" s="100">
        <f>G107+20</f>
        <v>44641</v>
      </c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4"/>
      <c r="AG107" s="94"/>
      <c r="AH107" s="94"/>
      <c r="AI107" s="94"/>
      <c r="AJ107" s="94"/>
      <c r="AK107" s="94"/>
      <c r="AL107" s="94"/>
      <c r="AM107" s="94"/>
      <c r="AN107" s="93"/>
      <c r="AO107" s="93"/>
      <c r="AP107" s="93"/>
      <c r="AQ107" s="93"/>
      <c r="AR107" s="93"/>
      <c r="AS107" s="93"/>
      <c r="AT107" s="93"/>
      <c r="AU107" s="93"/>
      <c r="AV107" s="99">
        <v>5</v>
      </c>
      <c r="AW107" s="99">
        <v>5</v>
      </c>
      <c r="AX107" s="99">
        <v>5</v>
      </c>
      <c r="AY107" s="99">
        <v>2.5</v>
      </c>
      <c r="AZ107" s="145"/>
      <c r="BA107" s="85"/>
      <c r="BB107" s="85"/>
      <c r="BC107" s="85"/>
      <c r="BD107" s="85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</row>
    <row r="108" spans="1:104" s="64" customFormat="1" ht="31.5" customHeight="1" thickBot="1">
      <c r="A108" s="34"/>
      <c r="B108" s="44"/>
      <c r="C108" s="101" t="s">
        <v>394</v>
      </c>
      <c r="D108" s="103" t="s">
        <v>408</v>
      </c>
      <c r="E108" s="104" t="s">
        <v>279</v>
      </c>
      <c r="F108" s="104">
        <v>1</v>
      </c>
      <c r="G108" s="105">
        <f>H107+30</f>
        <v>44671</v>
      </c>
      <c r="H108" s="105">
        <f>G108+12</f>
        <v>44683</v>
      </c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4"/>
      <c r="AG108" s="94"/>
      <c r="AH108" s="94"/>
      <c r="AI108" s="94"/>
      <c r="AJ108" s="94"/>
      <c r="AK108" s="94"/>
      <c r="AL108" s="94"/>
      <c r="AM108" s="94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85"/>
      <c r="AZ108" s="85"/>
      <c r="BA108" s="85"/>
      <c r="BB108" s="85"/>
      <c r="BC108" s="99">
        <v>0.3</v>
      </c>
      <c r="BD108" s="99">
        <v>0.3</v>
      </c>
      <c r="BE108" s="99">
        <v>0.4</v>
      </c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</row>
    <row r="109" spans="1:104" s="64" customFormat="1" ht="31.5" customHeight="1" thickBot="1">
      <c r="A109" s="34"/>
      <c r="B109" s="44"/>
      <c r="C109" s="87" t="s">
        <v>214</v>
      </c>
      <c r="D109" s="88" t="s">
        <v>395</v>
      </c>
      <c r="E109" s="89"/>
      <c r="F109" s="89"/>
      <c r="G109" s="90">
        <f>G110</f>
        <v>44621</v>
      </c>
      <c r="H109" s="90">
        <f>H111</f>
        <v>44683</v>
      </c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4"/>
      <c r="AG109" s="94"/>
      <c r="AH109" s="94"/>
      <c r="AI109" s="94"/>
      <c r="AJ109" s="94"/>
      <c r="AK109" s="94"/>
      <c r="AL109" s="94"/>
      <c r="AM109" s="94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146"/>
      <c r="BA109" s="85"/>
      <c r="BB109" s="85"/>
      <c r="BC109" s="85"/>
      <c r="BD109" s="85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</row>
    <row r="110" spans="1:104" ht="31.5" customHeight="1" thickBot="1">
      <c r="A110" s="34"/>
      <c r="B110" s="44">
        <v>0.1</v>
      </c>
      <c r="C110" s="150" t="s">
        <v>396</v>
      </c>
      <c r="D110" s="151" t="s">
        <v>390</v>
      </c>
      <c r="E110" s="152" t="s">
        <v>65</v>
      </c>
      <c r="F110" s="152">
        <f>14.1+3.4</f>
        <v>17.5</v>
      </c>
      <c r="G110" s="153">
        <f>G107</f>
        <v>44621</v>
      </c>
      <c r="H110" s="153">
        <f>G110+20</f>
        <v>44641</v>
      </c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4"/>
      <c r="AG110" s="94"/>
      <c r="AH110" s="94"/>
      <c r="AI110" s="94"/>
      <c r="AJ110" s="94"/>
      <c r="AK110" s="94"/>
      <c r="AL110" s="94"/>
      <c r="AM110" s="94"/>
      <c r="AN110" s="93"/>
      <c r="AO110" s="93"/>
      <c r="AP110" s="93"/>
      <c r="AQ110" s="93"/>
      <c r="AR110" s="93"/>
      <c r="AS110" s="93"/>
      <c r="AT110" s="93"/>
      <c r="AU110" s="93"/>
      <c r="AV110" s="99">
        <v>5</v>
      </c>
      <c r="AW110" s="99">
        <v>5</v>
      </c>
      <c r="AX110" s="99">
        <v>5</v>
      </c>
      <c r="AY110" s="99">
        <v>2.5</v>
      </c>
      <c r="AZ110" s="85"/>
      <c r="BA110" s="144"/>
      <c r="BB110" s="85"/>
      <c r="BC110" s="85"/>
      <c r="BD110" s="85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</row>
    <row r="111" spans="1:104" s="64" customFormat="1" ht="31.5" customHeight="1" thickBot="1">
      <c r="A111" s="34"/>
      <c r="B111" s="44"/>
      <c r="C111" s="150" t="s">
        <v>397</v>
      </c>
      <c r="D111" s="151" t="s">
        <v>391</v>
      </c>
      <c r="E111" s="152" t="s">
        <v>279</v>
      </c>
      <c r="F111" s="152">
        <v>1</v>
      </c>
      <c r="G111" s="153">
        <f>H110+30</f>
        <v>44671</v>
      </c>
      <c r="H111" s="153">
        <f>G111+12</f>
        <v>44683</v>
      </c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4"/>
      <c r="AG111" s="94"/>
      <c r="AH111" s="94"/>
      <c r="AI111" s="94"/>
      <c r="AJ111" s="94"/>
      <c r="AK111" s="94"/>
      <c r="AL111" s="94"/>
      <c r="AM111" s="94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85"/>
      <c r="BA111" s="146"/>
      <c r="BB111" s="85"/>
      <c r="BC111" s="99">
        <v>0.3</v>
      </c>
      <c r="BD111" s="99">
        <v>0.3</v>
      </c>
      <c r="BE111" s="99">
        <v>0.4</v>
      </c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</row>
    <row r="112" spans="1:104" s="64" customFormat="1" ht="31.5" customHeight="1" thickBot="1">
      <c r="A112" s="34"/>
      <c r="B112" s="44"/>
      <c r="C112" s="87" t="s">
        <v>175</v>
      </c>
      <c r="D112" s="88" t="s">
        <v>398</v>
      </c>
      <c r="E112" s="89"/>
      <c r="F112" s="89"/>
      <c r="G112" s="90">
        <f>G113</f>
        <v>44683</v>
      </c>
      <c r="H112" s="90">
        <f>H114</f>
        <v>44747</v>
      </c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4"/>
      <c r="AG112" s="94"/>
      <c r="AH112" s="94"/>
      <c r="AI112" s="94"/>
      <c r="AJ112" s="94"/>
      <c r="AK112" s="94"/>
      <c r="AL112" s="94"/>
      <c r="AM112" s="94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85"/>
      <c r="BA112" s="85"/>
      <c r="BB112" s="85"/>
      <c r="BC112" s="85"/>
      <c r="BD112" s="85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</row>
    <row r="113" spans="1:104" s="64" customFormat="1" ht="31.5" customHeight="1" thickBot="1">
      <c r="A113" s="34"/>
      <c r="B113" s="44"/>
      <c r="C113" s="95" t="s">
        <v>400</v>
      </c>
      <c r="D113" s="96" t="s">
        <v>399</v>
      </c>
      <c r="E113" s="97" t="s">
        <v>65</v>
      </c>
      <c r="F113" s="97">
        <f>3.2+13.3</f>
        <v>16.5</v>
      </c>
      <c r="G113" s="100">
        <f>H111</f>
        <v>44683</v>
      </c>
      <c r="H113" s="100">
        <f>G113+20</f>
        <v>44703</v>
      </c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4"/>
      <c r="AG113" s="94"/>
      <c r="AH113" s="94"/>
      <c r="AI113" s="94"/>
      <c r="AJ113" s="94"/>
      <c r="AK113" s="94"/>
      <c r="AL113" s="94"/>
      <c r="AM113" s="94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85"/>
      <c r="BA113" s="99">
        <v>5</v>
      </c>
      <c r="BB113" s="99">
        <v>5</v>
      </c>
      <c r="BC113" s="99">
        <v>3</v>
      </c>
      <c r="BD113" s="99">
        <v>3.5</v>
      </c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</row>
    <row r="114" spans="1:104" s="64" customFormat="1" ht="31.5" customHeight="1" thickBot="1">
      <c r="A114" s="34"/>
      <c r="B114" s="44"/>
      <c r="C114" s="101" t="s">
        <v>401</v>
      </c>
      <c r="D114" s="103" t="s">
        <v>402</v>
      </c>
      <c r="E114" s="104" t="s">
        <v>279</v>
      </c>
      <c r="F114" s="104">
        <v>1</v>
      </c>
      <c r="G114" s="105">
        <f>H113+30</f>
        <v>44733</v>
      </c>
      <c r="H114" s="105">
        <f>G114+14</f>
        <v>44747</v>
      </c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4"/>
      <c r="AG114" s="94"/>
      <c r="AH114" s="94"/>
      <c r="AI114" s="94"/>
      <c r="AJ114" s="94"/>
      <c r="AK114" s="94"/>
      <c r="AL114" s="94"/>
      <c r="AM114" s="94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85"/>
      <c r="BA114" s="85"/>
      <c r="BB114" s="85"/>
      <c r="BC114" s="85"/>
      <c r="BD114" s="85"/>
      <c r="BE114" s="93"/>
      <c r="BF114" s="93"/>
      <c r="BG114" s="93"/>
      <c r="BH114" s="93"/>
      <c r="BI114" s="93"/>
      <c r="BJ114" s="93"/>
      <c r="BK114" s="93"/>
      <c r="BL114" s="99">
        <v>0.3</v>
      </c>
      <c r="BM114" s="99">
        <v>0.3</v>
      </c>
      <c r="BN114" s="99">
        <v>0.4</v>
      </c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3"/>
      <c r="CV114" s="93"/>
      <c r="CW114" s="93"/>
      <c r="CX114" s="93"/>
      <c r="CY114" s="93"/>
      <c r="CZ114" s="93"/>
    </row>
    <row r="115" spans="1:104" s="64" customFormat="1" ht="31.5" customHeight="1" thickBot="1">
      <c r="A115" s="34"/>
      <c r="B115" s="44"/>
      <c r="C115" s="87" t="s">
        <v>176</v>
      </c>
      <c r="D115" s="88" t="s">
        <v>403</v>
      </c>
      <c r="E115" s="89"/>
      <c r="F115" s="89"/>
      <c r="G115" s="90">
        <f>G116</f>
        <v>44683</v>
      </c>
      <c r="H115" s="90">
        <f>H117</f>
        <v>44747</v>
      </c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4"/>
      <c r="AG115" s="94"/>
      <c r="AH115" s="94"/>
      <c r="AI115" s="94"/>
      <c r="AJ115" s="94"/>
      <c r="AK115" s="94"/>
      <c r="AL115" s="94"/>
      <c r="AM115" s="94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85"/>
      <c r="BA115" s="85"/>
      <c r="BB115" s="85"/>
      <c r="BC115" s="85"/>
      <c r="BD115" s="85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</row>
    <row r="116" spans="1:104" s="64" customFormat="1" ht="31.5" customHeight="1" thickBot="1">
      <c r="A116" s="34"/>
      <c r="B116" s="44"/>
      <c r="C116" s="95" t="s">
        <v>404</v>
      </c>
      <c r="D116" s="96" t="s">
        <v>406</v>
      </c>
      <c r="E116" s="97" t="s">
        <v>65</v>
      </c>
      <c r="F116" s="97">
        <f>3.2+13.3</f>
        <v>16.5</v>
      </c>
      <c r="G116" s="100">
        <f>G113</f>
        <v>44683</v>
      </c>
      <c r="H116" s="100">
        <f>G116+20</f>
        <v>44703</v>
      </c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4"/>
      <c r="AG116" s="94"/>
      <c r="AH116" s="94"/>
      <c r="AI116" s="94"/>
      <c r="AJ116" s="94"/>
      <c r="AK116" s="94"/>
      <c r="AL116" s="94"/>
      <c r="AM116" s="94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85"/>
      <c r="BA116" s="99">
        <v>5</v>
      </c>
      <c r="BB116" s="99">
        <v>5</v>
      </c>
      <c r="BC116" s="99">
        <v>3</v>
      </c>
      <c r="BD116" s="99">
        <v>3.5</v>
      </c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  <c r="CJ116" s="93"/>
      <c r="CK116" s="93"/>
      <c r="CL116" s="93"/>
      <c r="CM116" s="93"/>
      <c r="CN116" s="93"/>
      <c r="CO116" s="93"/>
      <c r="CP116" s="93"/>
      <c r="CQ116" s="93"/>
      <c r="CR116" s="93"/>
      <c r="CS116" s="93"/>
      <c r="CT116" s="93"/>
      <c r="CU116" s="93"/>
      <c r="CV116" s="93"/>
      <c r="CW116" s="93"/>
      <c r="CX116" s="93"/>
      <c r="CY116" s="93"/>
      <c r="CZ116" s="93"/>
    </row>
    <row r="117" spans="1:104" s="64" customFormat="1" ht="31.5" customHeight="1" thickBot="1">
      <c r="A117" s="34"/>
      <c r="B117" s="44"/>
      <c r="C117" s="101" t="s">
        <v>405</v>
      </c>
      <c r="D117" s="103" t="s">
        <v>407</v>
      </c>
      <c r="E117" s="104" t="s">
        <v>279</v>
      </c>
      <c r="F117" s="104">
        <v>1</v>
      </c>
      <c r="G117" s="105">
        <f>H116+30</f>
        <v>44733</v>
      </c>
      <c r="H117" s="105">
        <f>G117+14</f>
        <v>44747</v>
      </c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4"/>
      <c r="AG117" s="94"/>
      <c r="AH117" s="94"/>
      <c r="AI117" s="94"/>
      <c r="AJ117" s="94"/>
      <c r="AK117" s="94"/>
      <c r="AL117" s="94"/>
      <c r="AM117" s="94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85"/>
      <c r="BA117" s="85"/>
      <c r="BB117" s="85"/>
      <c r="BC117" s="85"/>
      <c r="BD117" s="85"/>
      <c r="BE117" s="93"/>
      <c r="BF117" s="93"/>
      <c r="BG117" s="93"/>
      <c r="BH117" s="93"/>
      <c r="BI117" s="93"/>
      <c r="BJ117" s="93"/>
      <c r="BK117" s="93"/>
      <c r="BL117" s="99">
        <v>0.3</v>
      </c>
      <c r="BM117" s="99">
        <v>0.3</v>
      </c>
      <c r="BN117" s="99">
        <v>0.4</v>
      </c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  <c r="CV117" s="93"/>
      <c r="CW117" s="93"/>
      <c r="CX117" s="93"/>
      <c r="CY117" s="93"/>
      <c r="CZ117" s="93"/>
    </row>
    <row r="118" spans="1:104" ht="21.75" customHeight="1" thickBot="1">
      <c r="A118" s="34"/>
      <c r="B118" s="44">
        <v>8.3</v>
      </c>
      <c r="C118" s="87" t="s">
        <v>215</v>
      </c>
      <c r="D118" s="88" t="s">
        <v>25</v>
      </c>
      <c r="E118" s="89" t="s">
        <v>69</v>
      </c>
      <c r="F118" s="89">
        <v>5662</v>
      </c>
      <c r="G118" s="90">
        <v>44634</v>
      </c>
      <c r="H118" s="90">
        <f>G118+115</f>
        <v>44749</v>
      </c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4"/>
      <c r="AG118" s="94"/>
      <c r="AH118" s="94"/>
      <c r="AI118" s="94"/>
      <c r="AJ118" s="94"/>
      <c r="AK118" s="94"/>
      <c r="AL118" s="94"/>
      <c r="AM118" s="94"/>
      <c r="AN118" s="93"/>
      <c r="AO118" s="93"/>
      <c r="AP118" s="93"/>
      <c r="AQ118" s="93"/>
      <c r="AR118" s="85"/>
      <c r="AS118" s="85"/>
      <c r="AT118" s="93"/>
      <c r="AU118" s="93"/>
      <c r="AV118" s="85"/>
      <c r="AW118" s="85"/>
      <c r="AX118" s="99">
        <v>100</v>
      </c>
      <c r="AY118" s="99">
        <v>300</v>
      </c>
      <c r="AZ118" s="99">
        <v>300</v>
      </c>
      <c r="BA118" s="99">
        <v>300</v>
      </c>
      <c r="BB118" s="99">
        <v>300</v>
      </c>
      <c r="BC118" s="99">
        <v>300</v>
      </c>
      <c r="BD118" s="99">
        <v>300</v>
      </c>
      <c r="BE118" s="99">
        <v>300</v>
      </c>
      <c r="BF118" s="99">
        <v>300</v>
      </c>
      <c r="BG118" s="99">
        <v>300</v>
      </c>
      <c r="BH118" s="99">
        <v>500</v>
      </c>
      <c r="BI118" s="99">
        <v>500</v>
      </c>
      <c r="BJ118" s="99">
        <v>500</v>
      </c>
      <c r="BK118" s="99">
        <v>500</v>
      </c>
      <c r="BL118" s="99">
        <v>662</v>
      </c>
      <c r="BM118" s="99">
        <v>100</v>
      </c>
      <c r="BN118" s="99">
        <v>100</v>
      </c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</row>
    <row r="119" spans="1:104" ht="21.75" customHeight="1" thickBot="1">
      <c r="A119" s="34"/>
      <c r="B119" s="44">
        <v>1.3</v>
      </c>
      <c r="C119" s="87" t="s">
        <v>216</v>
      </c>
      <c r="D119" s="88" t="s">
        <v>26</v>
      </c>
      <c r="E119" s="89" t="s">
        <v>69</v>
      </c>
      <c r="F119" s="89">
        <v>1707.84</v>
      </c>
      <c r="G119" s="90">
        <f>G118</f>
        <v>44634</v>
      </c>
      <c r="H119" s="90">
        <f>G119+40</f>
        <v>44674</v>
      </c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4"/>
      <c r="AG119" s="94"/>
      <c r="AH119" s="94"/>
      <c r="AI119" s="94"/>
      <c r="AJ119" s="94"/>
      <c r="AK119" s="94"/>
      <c r="AL119" s="94"/>
      <c r="AM119" s="94"/>
      <c r="AN119" s="93"/>
      <c r="AO119" s="93"/>
      <c r="AP119" s="93"/>
      <c r="AQ119" s="93"/>
      <c r="AR119" s="85"/>
      <c r="AS119" s="85"/>
      <c r="AT119" s="93"/>
      <c r="AU119" s="93"/>
      <c r="AV119" s="85"/>
      <c r="AW119" s="85"/>
      <c r="AX119" s="99">
        <v>100</v>
      </c>
      <c r="AY119" s="99">
        <v>100</v>
      </c>
      <c r="AZ119" s="99">
        <v>300</v>
      </c>
      <c r="BA119" s="99">
        <v>500</v>
      </c>
      <c r="BB119" s="99">
        <v>500</v>
      </c>
      <c r="BC119" s="99">
        <v>207.84</v>
      </c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</row>
    <row r="120" spans="1:104" ht="21.75" customHeight="1" thickBot="1">
      <c r="A120" s="34"/>
      <c r="B120" s="44">
        <v>0.5</v>
      </c>
      <c r="C120" s="87" t="s">
        <v>217</v>
      </c>
      <c r="D120" s="88" t="s">
        <v>27</v>
      </c>
      <c r="E120" s="89" t="s">
        <v>69</v>
      </c>
      <c r="F120" s="89">
        <v>1396.5</v>
      </c>
      <c r="G120" s="90">
        <f>G118</f>
        <v>44634</v>
      </c>
      <c r="H120" s="90">
        <f>G120+40</f>
        <v>44674</v>
      </c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4"/>
      <c r="AG120" s="94"/>
      <c r="AH120" s="94"/>
      <c r="AI120" s="94"/>
      <c r="AJ120" s="94"/>
      <c r="AK120" s="94"/>
      <c r="AL120" s="94"/>
      <c r="AM120" s="94"/>
      <c r="AN120" s="101"/>
      <c r="AO120" s="101"/>
      <c r="AP120" s="101"/>
      <c r="AQ120" s="101"/>
      <c r="AR120" s="85"/>
      <c r="AS120" s="85"/>
      <c r="AT120" s="101"/>
      <c r="AU120" s="101"/>
      <c r="AV120" s="85"/>
      <c r="AW120" s="85"/>
      <c r="AX120" s="99">
        <v>100</v>
      </c>
      <c r="AY120" s="99">
        <v>100</v>
      </c>
      <c r="AZ120" s="113" t="s">
        <v>203</v>
      </c>
      <c r="BA120" s="113" t="s">
        <v>177</v>
      </c>
      <c r="BB120" s="113" t="s">
        <v>177</v>
      </c>
      <c r="BC120" s="113" t="s">
        <v>178</v>
      </c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</row>
    <row r="121" spans="1:104" ht="21.75" customHeight="1" thickBot="1">
      <c r="A121" s="34"/>
      <c r="B121" s="44">
        <v>42.3</v>
      </c>
      <c r="C121" s="87" t="s">
        <v>218</v>
      </c>
      <c r="D121" s="88" t="s">
        <v>28</v>
      </c>
      <c r="E121" s="89" t="s">
        <v>69</v>
      </c>
      <c r="F121" s="89">
        <v>3336</v>
      </c>
      <c r="G121" s="90">
        <f>G118</f>
        <v>44634</v>
      </c>
      <c r="H121" s="90">
        <f>G121+75</f>
        <v>44709</v>
      </c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4"/>
      <c r="AG121" s="94"/>
      <c r="AH121" s="94"/>
      <c r="AI121" s="94"/>
      <c r="AJ121" s="94"/>
      <c r="AK121" s="94"/>
      <c r="AL121" s="94"/>
      <c r="AM121" s="94"/>
      <c r="AN121" s="93"/>
      <c r="AO121" s="93"/>
      <c r="AP121" s="93"/>
      <c r="AQ121" s="93"/>
      <c r="AR121" s="85"/>
      <c r="AS121" s="85"/>
      <c r="AT121" s="93"/>
      <c r="AU121" s="93"/>
      <c r="AV121" s="85"/>
      <c r="AW121" s="85"/>
      <c r="AX121" s="99">
        <v>100</v>
      </c>
      <c r="AY121" s="99">
        <v>100</v>
      </c>
      <c r="AZ121" s="99">
        <v>300</v>
      </c>
      <c r="BA121" s="99">
        <v>500</v>
      </c>
      <c r="BB121" s="99">
        <v>500</v>
      </c>
      <c r="BC121" s="99">
        <v>500</v>
      </c>
      <c r="BD121" s="99">
        <v>500</v>
      </c>
      <c r="BE121" s="99">
        <v>500</v>
      </c>
      <c r="BF121" s="99">
        <v>100</v>
      </c>
      <c r="BG121" s="99">
        <v>100</v>
      </c>
      <c r="BH121" s="99">
        <v>136</v>
      </c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</row>
    <row r="122" spans="1:104" ht="16.5" thickBot="1">
      <c r="A122" s="34"/>
      <c r="B122" s="44"/>
      <c r="C122" s="82"/>
      <c r="D122" s="161" t="s">
        <v>170</v>
      </c>
      <c r="E122" s="161"/>
      <c r="F122" s="161"/>
      <c r="G122" s="83"/>
      <c r="H122" s="83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2"/>
      <c r="V122" s="82"/>
      <c r="W122" s="82"/>
      <c r="X122" s="82"/>
      <c r="Y122" s="82"/>
      <c r="Z122" s="82"/>
      <c r="AA122" s="82"/>
      <c r="AB122" s="82"/>
      <c r="AC122" s="85"/>
      <c r="AD122" s="85"/>
      <c r="AE122" s="85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</row>
    <row r="123" spans="1:104" ht="32.25" thickBot="1">
      <c r="A123" s="34"/>
      <c r="B123" s="44">
        <v>3.8</v>
      </c>
      <c r="C123" s="87" t="s">
        <v>219</v>
      </c>
      <c r="D123" s="88" t="s">
        <v>30</v>
      </c>
      <c r="E123" s="89"/>
      <c r="F123" s="89"/>
      <c r="G123" s="90">
        <f>G124</f>
        <v>44692</v>
      </c>
      <c r="H123" s="90">
        <f>H128</f>
        <v>44744</v>
      </c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4"/>
      <c r="AG123" s="94"/>
      <c r="AH123" s="94"/>
      <c r="AI123" s="94"/>
      <c r="AJ123" s="94"/>
      <c r="AK123" s="94"/>
      <c r="AL123" s="94"/>
      <c r="AM123" s="94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</row>
    <row r="124" spans="1:104" s="64" customFormat="1" ht="54.75" customHeight="1" thickBot="1">
      <c r="A124" s="34"/>
      <c r="B124" s="44"/>
      <c r="C124" s="112" t="s">
        <v>409</v>
      </c>
      <c r="D124" s="96" t="s">
        <v>416</v>
      </c>
      <c r="E124" s="97" t="s">
        <v>69</v>
      </c>
      <c r="F124" s="97">
        <v>1224</v>
      </c>
      <c r="G124" s="100">
        <v>44692</v>
      </c>
      <c r="H124" s="98">
        <f>G124+20</f>
        <v>44712</v>
      </c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4"/>
      <c r="AG124" s="94"/>
      <c r="AH124" s="94"/>
      <c r="AI124" s="94"/>
      <c r="AJ124" s="94"/>
      <c r="AK124" s="94"/>
      <c r="AL124" s="94"/>
      <c r="AM124" s="94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106"/>
      <c r="BF124" s="99">
        <v>300</v>
      </c>
      <c r="BG124" s="99">
        <v>300</v>
      </c>
      <c r="BH124" s="99">
        <v>300</v>
      </c>
      <c r="BI124" s="99">
        <v>324</v>
      </c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</row>
    <row r="125" spans="1:104" s="64" customFormat="1" ht="54.75" customHeight="1" thickBot="1">
      <c r="A125" s="34"/>
      <c r="B125" s="44"/>
      <c r="C125" s="112" t="s">
        <v>410</v>
      </c>
      <c r="D125" s="96" t="s">
        <v>417</v>
      </c>
      <c r="E125" s="97" t="s">
        <v>69</v>
      </c>
      <c r="F125" s="97">
        <v>3744</v>
      </c>
      <c r="G125" s="100">
        <f>G124</f>
        <v>44692</v>
      </c>
      <c r="H125" s="98">
        <f>G125+25</f>
        <v>44717</v>
      </c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4"/>
      <c r="AG125" s="94"/>
      <c r="AH125" s="94"/>
      <c r="AI125" s="94"/>
      <c r="AJ125" s="94"/>
      <c r="AK125" s="94"/>
      <c r="AL125" s="94"/>
      <c r="AM125" s="94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106"/>
      <c r="BF125" s="99">
        <v>750</v>
      </c>
      <c r="BG125" s="99">
        <v>750</v>
      </c>
      <c r="BH125" s="99">
        <v>750</v>
      </c>
      <c r="BI125" s="99">
        <v>750</v>
      </c>
      <c r="BJ125" s="99">
        <v>744</v>
      </c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</row>
    <row r="126" spans="1:104" s="64" customFormat="1" ht="54.75" customHeight="1" thickBot="1">
      <c r="A126" s="34"/>
      <c r="B126" s="44"/>
      <c r="C126" s="112" t="s">
        <v>411</v>
      </c>
      <c r="D126" s="96" t="s">
        <v>418</v>
      </c>
      <c r="E126" s="97" t="s">
        <v>69</v>
      </c>
      <c r="F126" s="97">
        <v>1593</v>
      </c>
      <c r="G126" s="100">
        <f>H124</f>
        <v>44712</v>
      </c>
      <c r="H126" s="98">
        <f>G126+20</f>
        <v>44732</v>
      </c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4"/>
      <c r="AG126" s="94"/>
      <c r="AH126" s="94"/>
      <c r="AI126" s="94"/>
      <c r="AJ126" s="94"/>
      <c r="AK126" s="94"/>
      <c r="AL126" s="94"/>
      <c r="AM126" s="94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106"/>
      <c r="BF126" s="106"/>
      <c r="BG126" s="106"/>
      <c r="BH126" s="106"/>
      <c r="BI126" s="99">
        <v>400</v>
      </c>
      <c r="BJ126" s="99">
        <v>400</v>
      </c>
      <c r="BK126" s="99">
        <v>400</v>
      </c>
      <c r="BL126" s="99">
        <v>393</v>
      </c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</row>
    <row r="127" spans="1:104" s="64" customFormat="1" ht="31.5" customHeight="1" thickBot="1">
      <c r="A127" s="34"/>
      <c r="B127" s="44"/>
      <c r="C127" s="112" t="s">
        <v>412</v>
      </c>
      <c r="D127" s="96" t="s">
        <v>414</v>
      </c>
      <c r="E127" s="97" t="s">
        <v>69</v>
      </c>
      <c r="F127" s="97">
        <v>992</v>
      </c>
      <c r="G127" s="100">
        <f>G126</f>
        <v>44712</v>
      </c>
      <c r="H127" s="98">
        <f>G127+12</f>
        <v>44724</v>
      </c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4"/>
      <c r="AG127" s="94"/>
      <c r="AH127" s="94"/>
      <c r="AI127" s="94"/>
      <c r="AJ127" s="94"/>
      <c r="AK127" s="94"/>
      <c r="AL127" s="94"/>
      <c r="AM127" s="94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106"/>
      <c r="BF127" s="106"/>
      <c r="BG127" s="106"/>
      <c r="BH127" s="106"/>
      <c r="BI127" s="99">
        <v>500</v>
      </c>
      <c r="BJ127" s="99">
        <v>492</v>
      </c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</row>
    <row r="128" spans="1:104" s="64" customFormat="1" ht="31.5" customHeight="1" thickBot="1">
      <c r="A128" s="34"/>
      <c r="B128" s="44"/>
      <c r="C128" s="112" t="s">
        <v>413</v>
      </c>
      <c r="D128" s="96" t="s">
        <v>415</v>
      </c>
      <c r="E128" s="97" t="s">
        <v>69</v>
      </c>
      <c r="F128" s="97">
        <v>3059</v>
      </c>
      <c r="G128" s="100">
        <f>H127</f>
        <v>44724</v>
      </c>
      <c r="H128" s="98">
        <f>G128+20</f>
        <v>44744</v>
      </c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4"/>
      <c r="AG128" s="94"/>
      <c r="AH128" s="94"/>
      <c r="AI128" s="94"/>
      <c r="AJ128" s="94"/>
      <c r="AK128" s="94"/>
      <c r="AL128" s="94"/>
      <c r="AM128" s="94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106"/>
      <c r="BF128" s="106"/>
      <c r="BG128" s="106"/>
      <c r="BH128" s="106"/>
      <c r="BI128" s="106"/>
      <c r="BJ128" s="99">
        <v>900</v>
      </c>
      <c r="BK128" s="99">
        <v>900</v>
      </c>
      <c r="BL128" s="99">
        <v>900</v>
      </c>
      <c r="BM128" s="99">
        <v>359</v>
      </c>
      <c r="BN128" s="106"/>
      <c r="BO128" s="106"/>
      <c r="BP128" s="106"/>
      <c r="BQ128" s="106"/>
      <c r="BR128" s="106"/>
      <c r="BS128" s="106"/>
      <c r="BT128" s="106"/>
      <c r="BU128" s="106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</row>
    <row r="129" spans="1:104" ht="23.25" customHeight="1" thickBot="1">
      <c r="A129" s="34"/>
      <c r="B129" s="44">
        <v>0.1</v>
      </c>
      <c r="C129" s="87" t="s">
        <v>220</v>
      </c>
      <c r="D129" s="88" t="s">
        <v>31</v>
      </c>
      <c r="E129" s="89"/>
      <c r="F129" s="89"/>
      <c r="G129" s="90">
        <f>G130</f>
        <v>44692</v>
      </c>
      <c r="H129" s="90">
        <f>H130</f>
        <v>44707</v>
      </c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4"/>
      <c r="AG129" s="94"/>
      <c r="AH129" s="94"/>
      <c r="AI129" s="94"/>
      <c r="AJ129" s="94"/>
      <c r="AK129" s="94"/>
      <c r="AL129" s="94"/>
      <c r="AM129" s="94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106"/>
      <c r="BF129" s="106"/>
      <c r="BG129" s="106"/>
      <c r="BH129" s="106"/>
      <c r="BI129" s="106"/>
      <c r="BJ129" s="106"/>
      <c r="BK129" s="106"/>
      <c r="BL129" s="106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</row>
    <row r="130" spans="1:104" s="64" customFormat="1" ht="31.5" customHeight="1" thickBot="1">
      <c r="A130" s="34"/>
      <c r="B130" s="44"/>
      <c r="C130" s="115" t="s">
        <v>419</v>
      </c>
      <c r="D130" s="111" t="s">
        <v>420</v>
      </c>
      <c r="E130" s="116" t="s">
        <v>69</v>
      </c>
      <c r="F130" s="116">
        <v>176</v>
      </c>
      <c r="G130" s="100">
        <v>44692</v>
      </c>
      <c r="H130" s="100">
        <f>G130+15</f>
        <v>44707</v>
      </c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4"/>
      <c r="AG130" s="94"/>
      <c r="AH130" s="94"/>
      <c r="AI130" s="94"/>
      <c r="AJ130" s="94"/>
      <c r="AK130" s="94"/>
      <c r="AL130" s="94"/>
      <c r="AM130" s="94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106"/>
      <c r="BF130" s="99">
        <v>50</v>
      </c>
      <c r="BG130" s="99">
        <v>50</v>
      </c>
      <c r="BH130" s="99">
        <v>76</v>
      </c>
      <c r="BI130" s="85"/>
      <c r="BJ130" s="106"/>
      <c r="BK130" s="106"/>
      <c r="BL130" s="106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</row>
    <row r="131" spans="1:104" ht="31.5" customHeight="1" thickBot="1">
      <c r="A131" s="34"/>
      <c r="B131" s="44">
        <v>0.4</v>
      </c>
      <c r="C131" s="87" t="s">
        <v>205</v>
      </c>
      <c r="D131" s="88" t="s">
        <v>32</v>
      </c>
      <c r="E131" s="89" t="s">
        <v>69</v>
      </c>
      <c r="F131" s="89"/>
      <c r="G131" s="90">
        <f>G132</f>
        <v>44707</v>
      </c>
      <c r="H131" s="90">
        <f>H132</f>
        <v>44727</v>
      </c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4"/>
      <c r="AG131" s="94"/>
      <c r="AH131" s="94"/>
      <c r="AI131" s="94"/>
      <c r="AJ131" s="94"/>
      <c r="AK131" s="94"/>
      <c r="AL131" s="94"/>
      <c r="AM131" s="94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85"/>
      <c r="BF131" s="85"/>
      <c r="BG131" s="85"/>
      <c r="BH131" s="85"/>
      <c r="BI131" s="85"/>
      <c r="BJ131" s="85"/>
      <c r="BK131" s="85"/>
      <c r="BL131" s="85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</row>
    <row r="132" spans="1:104" s="64" customFormat="1" ht="32.25" thickBot="1">
      <c r="A132" s="34"/>
      <c r="B132" s="44"/>
      <c r="C132" s="112" t="s">
        <v>421</v>
      </c>
      <c r="D132" s="111" t="s">
        <v>420</v>
      </c>
      <c r="E132" s="97" t="s">
        <v>69</v>
      </c>
      <c r="F132" s="97">
        <v>692</v>
      </c>
      <c r="G132" s="100">
        <f>H130</f>
        <v>44707</v>
      </c>
      <c r="H132" s="98">
        <f>G132+20</f>
        <v>44727</v>
      </c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4"/>
      <c r="AG132" s="94"/>
      <c r="AH132" s="94"/>
      <c r="AI132" s="94"/>
      <c r="AJ132" s="94"/>
      <c r="AK132" s="94"/>
      <c r="AL132" s="94"/>
      <c r="AM132" s="94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85"/>
      <c r="BF132" s="85"/>
      <c r="BG132" s="85"/>
      <c r="BH132" s="99">
        <v>200</v>
      </c>
      <c r="BI132" s="99">
        <v>200</v>
      </c>
      <c r="BJ132" s="99">
        <v>200</v>
      </c>
      <c r="BK132" s="99">
        <v>92</v>
      </c>
      <c r="BL132" s="85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</row>
    <row r="133" spans="1:104" ht="16.5" thickBot="1">
      <c r="A133" s="34"/>
      <c r="B133" s="44"/>
      <c r="C133" s="82"/>
      <c r="D133" s="161" t="s">
        <v>171</v>
      </c>
      <c r="E133" s="161"/>
      <c r="F133" s="161"/>
      <c r="G133" s="83"/>
      <c r="H133" s="83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2"/>
      <c r="V133" s="82"/>
      <c r="W133" s="82"/>
      <c r="X133" s="82"/>
      <c r="Y133" s="82"/>
      <c r="Z133" s="82"/>
      <c r="AA133" s="82"/>
      <c r="AB133" s="82"/>
      <c r="AC133" s="85"/>
      <c r="AD133" s="85"/>
      <c r="AE133" s="85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</row>
    <row r="134" spans="1:104" s="17" customFormat="1" ht="48" thickBot="1">
      <c r="A134" s="34"/>
      <c r="B134" s="44"/>
      <c r="C134" s="95" t="s">
        <v>221</v>
      </c>
      <c r="D134" s="96" t="s">
        <v>143</v>
      </c>
      <c r="E134" s="117" t="s">
        <v>69</v>
      </c>
      <c r="F134" s="97">
        <v>1420</v>
      </c>
      <c r="G134" s="100">
        <v>44621</v>
      </c>
      <c r="H134" s="105">
        <f>G134+54</f>
        <v>44675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94"/>
      <c r="AG134" s="94"/>
      <c r="AH134" s="94"/>
      <c r="AI134" s="94"/>
      <c r="AJ134" s="94"/>
      <c r="AK134" s="94"/>
      <c r="AL134" s="94"/>
      <c r="AM134" s="94"/>
      <c r="AN134" s="93"/>
      <c r="AO134" s="101"/>
      <c r="AP134" s="101"/>
      <c r="AQ134" s="101"/>
      <c r="AR134" s="93"/>
      <c r="AS134" s="101"/>
      <c r="AT134" s="101"/>
      <c r="AU134" s="101"/>
      <c r="AV134" s="113" t="s">
        <v>203</v>
      </c>
      <c r="AW134" s="113" t="s">
        <v>203</v>
      </c>
      <c r="AX134" s="113" t="s">
        <v>203</v>
      </c>
      <c r="AY134" s="113" t="s">
        <v>208</v>
      </c>
      <c r="AZ134" s="99">
        <v>200</v>
      </c>
      <c r="BA134" s="99">
        <v>200</v>
      </c>
      <c r="BB134" s="99">
        <v>100</v>
      </c>
      <c r="BC134" s="99">
        <v>100</v>
      </c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</row>
    <row r="135" spans="1:104" s="17" customFormat="1" ht="32.25" thickBot="1">
      <c r="A135" s="34"/>
      <c r="B135" s="44"/>
      <c r="C135" s="95" t="s">
        <v>222</v>
      </c>
      <c r="D135" s="96" t="s">
        <v>144</v>
      </c>
      <c r="E135" s="117" t="s">
        <v>69</v>
      </c>
      <c r="F135" s="97">
        <v>9604</v>
      </c>
      <c r="G135" s="100">
        <v>44508</v>
      </c>
      <c r="H135" s="105">
        <f>G135+112</f>
        <v>44620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113" t="s">
        <v>459</v>
      </c>
      <c r="AG135" s="113" t="s">
        <v>459</v>
      </c>
      <c r="AH135" s="113" t="s">
        <v>459</v>
      </c>
      <c r="AI135" s="113" t="s">
        <v>459</v>
      </c>
      <c r="AJ135" s="113" t="s">
        <v>459</v>
      </c>
      <c r="AK135" s="113" t="s">
        <v>459</v>
      </c>
      <c r="AL135" s="113" t="s">
        <v>459</v>
      </c>
      <c r="AM135" s="113" t="s">
        <v>459</v>
      </c>
      <c r="AN135" s="113" t="s">
        <v>459</v>
      </c>
      <c r="AO135" s="113" t="s">
        <v>459</v>
      </c>
      <c r="AP135" s="113" t="s">
        <v>459</v>
      </c>
      <c r="AQ135" s="113" t="s">
        <v>459</v>
      </c>
      <c r="AR135" s="113" t="s">
        <v>459</v>
      </c>
      <c r="AS135" s="113" t="s">
        <v>459</v>
      </c>
      <c r="AT135" s="113" t="s">
        <v>459</v>
      </c>
      <c r="AU135" s="113" t="s">
        <v>459</v>
      </c>
      <c r="AV135" s="113" t="s">
        <v>460</v>
      </c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</row>
    <row r="136" spans="1:104" s="17" customFormat="1" ht="32.25" thickBot="1">
      <c r="A136" s="34"/>
      <c r="B136" s="44"/>
      <c r="C136" s="95" t="s">
        <v>223</v>
      </c>
      <c r="D136" s="96" t="s">
        <v>145</v>
      </c>
      <c r="E136" s="117" t="s">
        <v>69</v>
      </c>
      <c r="F136" s="97">
        <v>306</v>
      </c>
      <c r="G136" s="100">
        <v>44627</v>
      </c>
      <c r="H136" s="100">
        <v>44647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94"/>
      <c r="AG136" s="94"/>
      <c r="AH136" s="94"/>
      <c r="AI136" s="94"/>
      <c r="AJ136" s="94"/>
      <c r="AK136" s="94"/>
      <c r="AL136" s="94"/>
      <c r="AM136" s="94"/>
      <c r="AN136" s="93"/>
      <c r="AO136" s="85"/>
      <c r="AP136" s="85"/>
      <c r="AQ136" s="85"/>
      <c r="AR136" s="93"/>
      <c r="AS136" s="93"/>
      <c r="AT136" s="93"/>
      <c r="AU136" s="93"/>
      <c r="AV136" s="85"/>
      <c r="AW136" s="99">
        <v>100</v>
      </c>
      <c r="AX136" s="99">
        <v>100</v>
      </c>
      <c r="AY136" s="99">
        <v>106</v>
      </c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</row>
    <row r="137" spans="1:104" ht="49.5" customHeight="1" thickBot="1">
      <c r="A137" s="34"/>
      <c r="B137" s="44"/>
      <c r="C137" s="150" t="s">
        <v>224</v>
      </c>
      <c r="D137" s="151" t="s">
        <v>33</v>
      </c>
      <c r="E137" s="154" t="s">
        <v>69</v>
      </c>
      <c r="F137" s="152" t="s">
        <v>71</v>
      </c>
      <c r="G137" s="153">
        <v>44592</v>
      </c>
      <c r="H137" s="153">
        <v>44682</v>
      </c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4"/>
      <c r="AG137" s="94"/>
      <c r="AH137" s="94"/>
      <c r="AI137" s="94"/>
      <c r="AJ137" s="94"/>
      <c r="AK137" s="94"/>
      <c r="AL137" s="94"/>
      <c r="AM137" s="94"/>
      <c r="AN137" s="101"/>
      <c r="AO137" s="101"/>
      <c r="AP137" s="101"/>
      <c r="AQ137" s="101"/>
      <c r="AR137" s="113" t="s">
        <v>163</v>
      </c>
      <c r="AS137" s="113" t="s">
        <v>165</v>
      </c>
      <c r="AT137" s="113" t="s">
        <v>179</v>
      </c>
      <c r="AU137" s="113" t="s">
        <v>179</v>
      </c>
      <c r="AV137" s="113" t="s">
        <v>179</v>
      </c>
      <c r="AW137" s="113" t="s">
        <v>179</v>
      </c>
      <c r="AX137" s="113" t="s">
        <v>209</v>
      </c>
      <c r="AY137" s="113" t="s">
        <v>180</v>
      </c>
      <c r="AZ137" s="113" t="s">
        <v>180</v>
      </c>
      <c r="BA137" s="113" t="s">
        <v>180</v>
      </c>
      <c r="BB137" s="113" t="s">
        <v>180</v>
      </c>
      <c r="BC137" s="113" t="s">
        <v>180</v>
      </c>
      <c r="BD137" s="113" t="s">
        <v>182</v>
      </c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</row>
    <row r="138" spans="1:104" ht="32.25" thickBot="1">
      <c r="A138" s="34"/>
      <c r="B138" s="44"/>
      <c r="C138" s="150" t="s">
        <v>186</v>
      </c>
      <c r="D138" s="151" t="s">
        <v>34</v>
      </c>
      <c r="E138" s="154" t="s">
        <v>69</v>
      </c>
      <c r="F138" s="152" t="s">
        <v>70</v>
      </c>
      <c r="G138" s="153">
        <v>44592</v>
      </c>
      <c r="H138" s="153">
        <v>44682</v>
      </c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4"/>
      <c r="AG138" s="94"/>
      <c r="AH138" s="94"/>
      <c r="AI138" s="94"/>
      <c r="AJ138" s="94"/>
      <c r="AK138" s="94"/>
      <c r="AL138" s="94"/>
      <c r="AM138" s="94"/>
      <c r="AN138" s="101"/>
      <c r="AO138" s="101"/>
      <c r="AP138" s="101"/>
      <c r="AQ138" s="101"/>
      <c r="AR138" s="113" t="s">
        <v>163</v>
      </c>
      <c r="AS138" s="113" t="s">
        <v>165</v>
      </c>
      <c r="AT138" s="113" t="s">
        <v>179</v>
      </c>
      <c r="AU138" s="113" t="s">
        <v>179</v>
      </c>
      <c r="AV138" s="113" t="s">
        <v>179</v>
      </c>
      <c r="AW138" s="113" t="s">
        <v>179</v>
      </c>
      <c r="AX138" s="113" t="s">
        <v>179</v>
      </c>
      <c r="AY138" s="113" t="s">
        <v>180</v>
      </c>
      <c r="AZ138" s="113" t="s">
        <v>180</v>
      </c>
      <c r="BA138" s="113" t="s">
        <v>180</v>
      </c>
      <c r="BB138" s="113" t="s">
        <v>180</v>
      </c>
      <c r="BC138" s="113" t="s">
        <v>180</v>
      </c>
      <c r="BD138" s="113" t="s">
        <v>181</v>
      </c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</row>
    <row r="139" spans="1:104" ht="32.25" thickBot="1">
      <c r="A139" s="34"/>
      <c r="B139" s="44">
        <v>5.8</v>
      </c>
      <c r="C139" s="150" t="s">
        <v>225</v>
      </c>
      <c r="D139" s="151" t="s">
        <v>35</v>
      </c>
      <c r="E139" s="154" t="s">
        <v>69</v>
      </c>
      <c r="F139" s="152">
        <v>1610.8</v>
      </c>
      <c r="G139" s="153">
        <v>44652</v>
      </c>
      <c r="H139" s="153">
        <f>G139+50</f>
        <v>44702</v>
      </c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4"/>
      <c r="AG139" s="94"/>
      <c r="AH139" s="94"/>
      <c r="AI139" s="94"/>
      <c r="AJ139" s="94"/>
      <c r="AK139" s="94"/>
      <c r="AL139" s="94"/>
      <c r="AM139" s="94"/>
      <c r="AN139" s="101"/>
      <c r="AO139" s="101"/>
      <c r="AP139" s="101"/>
      <c r="AQ139" s="101"/>
      <c r="AR139" s="94"/>
      <c r="AS139" s="94"/>
      <c r="AT139" s="94"/>
      <c r="AU139" s="94"/>
      <c r="AV139" s="101"/>
      <c r="AW139" s="101"/>
      <c r="AX139" s="101"/>
      <c r="AY139" s="101"/>
      <c r="AZ139" s="113" t="s">
        <v>185</v>
      </c>
      <c r="BA139" s="113" t="s">
        <v>163</v>
      </c>
      <c r="BB139" s="113" t="s">
        <v>163</v>
      </c>
      <c r="BC139" s="113" t="s">
        <v>179</v>
      </c>
      <c r="BD139" s="113" t="s">
        <v>179</v>
      </c>
      <c r="BE139" s="113" t="s">
        <v>179</v>
      </c>
      <c r="BF139" s="113" t="s">
        <v>183</v>
      </c>
      <c r="BG139" s="113" t="s">
        <v>184</v>
      </c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</row>
    <row r="140" spans="1:104" ht="32.25" thickBot="1">
      <c r="A140" s="34"/>
      <c r="B140" s="44">
        <v>0.3</v>
      </c>
      <c r="C140" s="87" t="s">
        <v>226</v>
      </c>
      <c r="D140" s="88" t="s">
        <v>424</v>
      </c>
      <c r="E140" s="89"/>
      <c r="F140" s="89"/>
      <c r="G140" s="90">
        <f>G141</f>
        <v>44652</v>
      </c>
      <c r="H140" s="90">
        <f>H142</f>
        <v>44714</v>
      </c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4"/>
      <c r="AG140" s="94"/>
      <c r="AH140" s="94"/>
      <c r="AI140" s="94"/>
      <c r="AJ140" s="94"/>
      <c r="AK140" s="94"/>
      <c r="AL140" s="94"/>
      <c r="AM140" s="94"/>
      <c r="AN140" s="93"/>
      <c r="AO140" s="93"/>
      <c r="AP140" s="93"/>
      <c r="AQ140" s="93"/>
      <c r="AR140" s="93"/>
      <c r="AS140" s="93"/>
      <c r="AT140" s="101"/>
      <c r="AU140" s="101"/>
      <c r="AV140" s="101"/>
      <c r="AW140" s="101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</row>
    <row r="141" spans="1:104" s="64" customFormat="1" ht="31.5" customHeight="1" thickBot="1">
      <c r="A141" s="34"/>
      <c r="B141" s="44"/>
      <c r="C141" s="102" t="s">
        <v>425</v>
      </c>
      <c r="D141" s="103" t="s">
        <v>426</v>
      </c>
      <c r="E141" s="104" t="s">
        <v>65</v>
      </c>
      <c r="F141" s="104">
        <f>2.21+6.08</f>
        <v>8.29</v>
      </c>
      <c r="G141" s="105">
        <v>44652</v>
      </c>
      <c r="H141" s="105">
        <f>G141+20</f>
        <v>44672</v>
      </c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4"/>
      <c r="AG141" s="94"/>
      <c r="AH141" s="94"/>
      <c r="AI141" s="94"/>
      <c r="AJ141" s="94"/>
      <c r="AK141" s="94"/>
      <c r="AL141" s="94"/>
      <c r="AM141" s="94"/>
      <c r="AN141" s="93"/>
      <c r="AO141" s="93"/>
      <c r="AP141" s="93"/>
      <c r="AQ141" s="93"/>
      <c r="AR141" s="93"/>
      <c r="AS141" s="93"/>
      <c r="AT141" s="101"/>
      <c r="AU141" s="101"/>
      <c r="AV141" s="101"/>
      <c r="AW141" s="101"/>
      <c r="AX141" s="93"/>
      <c r="AY141" s="93"/>
      <c r="AZ141" s="113">
        <v>2</v>
      </c>
      <c r="BA141" s="113">
        <v>2</v>
      </c>
      <c r="BB141" s="113">
        <v>2</v>
      </c>
      <c r="BC141" s="113">
        <v>2.29</v>
      </c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</row>
    <row r="142" spans="1:104" s="64" customFormat="1" ht="31.5" customHeight="1" thickBot="1">
      <c r="A142" s="34"/>
      <c r="B142" s="44"/>
      <c r="C142" s="112" t="s">
        <v>427</v>
      </c>
      <c r="D142" s="96" t="s">
        <v>428</v>
      </c>
      <c r="E142" s="97" t="s">
        <v>279</v>
      </c>
      <c r="F142" s="97">
        <v>1</v>
      </c>
      <c r="G142" s="105">
        <f>H141+30</f>
        <v>44702</v>
      </c>
      <c r="H142" s="100">
        <f>G142+12</f>
        <v>44714</v>
      </c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4"/>
      <c r="AG142" s="94"/>
      <c r="AH142" s="94"/>
      <c r="AI142" s="94"/>
      <c r="AJ142" s="94"/>
      <c r="AK142" s="94"/>
      <c r="AL142" s="94"/>
      <c r="AM142" s="94"/>
      <c r="AN142" s="93"/>
      <c r="AO142" s="93"/>
      <c r="AP142" s="93"/>
      <c r="AQ142" s="93"/>
      <c r="AR142" s="93"/>
      <c r="AS142" s="93"/>
      <c r="AT142" s="101"/>
      <c r="AU142" s="101"/>
      <c r="AV142" s="101"/>
      <c r="AW142" s="101"/>
      <c r="AX142" s="93"/>
      <c r="AY142" s="93"/>
      <c r="AZ142" s="93"/>
      <c r="BA142" s="93"/>
      <c r="BB142" s="93"/>
      <c r="BC142" s="93"/>
      <c r="BD142" s="93"/>
      <c r="BE142" s="93"/>
      <c r="BF142" s="93"/>
      <c r="BG142" s="113">
        <v>0.3</v>
      </c>
      <c r="BH142" s="113">
        <v>0.3</v>
      </c>
      <c r="BI142" s="113">
        <v>0.4</v>
      </c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</row>
    <row r="143" spans="1:104" ht="31.5" customHeight="1" thickBot="1">
      <c r="A143" s="34"/>
      <c r="B143" s="44"/>
      <c r="C143" s="87" t="s">
        <v>227</v>
      </c>
      <c r="D143" s="88" t="s">
        <v>429</v>
      </c>
      <c r="E143" s="89"/>
      <c r="F143" s="89"/>
      <c r="G143" s="90">
        <f>G144</f>
        <v>44714</v>
      </c>
      <c r="H143" s="90">
        <f>H145</f>
        <v>44739</v>
      </c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4"/>
      <c r="AG143" s="94"/>
      <c r="AH143" s="94"/>
      <c r="AI143" s="94"/>
      <c r="AJ143" s="94"/>
      <c r="AK143" s="94"/>
      <c r="AL143" s="94"/>
      <c r="AM143" s="94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</row>
    <row r="144" spans="1:104" s="64" customFormat="1" ht="31.5" customHeight="1" thickBot="1">
      <c r="A144" s="34"/>
      <c r="B144" s="44"/>
      <c r="C144" s="112" t="s">
        <v>430</v>
      </c>
      <c r="D144" s="103" t="s">
        <v>426</v>
      </c>
      <c r="E144" s="104" t="s">
        <v>65</v>
      </c>
      <c r="F144" s="97">
        <f>1.2+3.1</f>
        <v>4.3</v>
      </c>
      <c r="G144" s="98">
        <f>H142</f>
        <v>44714</v>
      </c>
      <c r="H144" s="98">
        <f>G144+20</f>
        <v>44734</v>
      </c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4"/>
      <c r="AG144" s="94"/>
      <c r="AH144" s="94"/>
      <c r="AI144" s="94"/>
      <c r="AJ144" s="94"/>
      <c r="AK144" s="94"/>
      <c r="AL144" s="94"/>
      <c r="AM144" s="94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93"/>
      <c r="BA144" s="93"/>
      <c r="BB144" s="93"/>
      <c r="BC144" s="93"/>
      <c r="BD144" s="113">
        <v>1</v>
      </c>
      <c r="BE144" s="113">
        <v>1</v>
      </c>
      <c r="BF144" s="113">
        <v>1</v>
      </c>
      <c r="BG144" s="113">
        <v>1</v>
      </c>
      <c r="BH144" s="113">
        <v>0.3</v>
      </c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</row>
    <row r="145" spans="1:104" s="64" customFormat="1" ht="31.5" customHeight="1" thickBot="1">
      <c r="A145" s="34"/>
      <c r="B145" s="44"/>
      <c r="C145" s="112" t="s">
        <v>431</v>
      </c>
      <c r="D145" s="96" t="s">
        <v>428</v>
      </c>
      <c r="E145" s="97" t="s">
        <v>279</v>
      </c>
      <c r="F145" s="97">
        <v>1</v>
      </c>
      <c r="G145" s="105">
        <f>H144</f>
        <v>44734</v>
      </c>
      <c r="H145" s="98">
        <f>G145+5</f>
        <v>44739</v>
      </c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4"/>
      <c r="AG145" s="94"/>
      <c r="AH145" s="94"/>
      <c r="AI145" s="94"/>
      <c r="AJ145" s="94"/>
      <c r="AK145" s="94"/>
      <c r="AL145" s="94"/>
      <c r="AM145" s="94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93"/>
      <c r="BA145" s="93"/>
      <c r="BB145" s="93"/>
      <c r="BC145" s="93"/>
      <c r="BD145" s="93"/>
      <c r="BE145" s="93"/>
      <c r="BF145" s="93"/>
      <c r="BG145" s="93"/>
      <c r="BH145" s="113">
        <v>0.5</v>
      </c>
      <c r="BI145" s="113">
        <v>0.5</v>
      </c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</row>
    <row r="146" spans="1:104" s="64" customFormat="1" ht="31.5" customHeight="1" thickBot="1">
      <c r="A146" s="34"/>
      <c r="B146" s="44"/>
      <c r="C146" s="87" t="s">
        <v>228</v>
      </c>
      <c r="D146" s="88" t="s">
        <v>432</v>
      </c>
      <c r="E146" s="89"/>
      <c r="F146" s="89"/>
      <c r="G146" s="90">
        <f>G147</f>
        <v>44739</v>
      </c>
      <c r="H146" s="90">
        <f>H148</f>
        <v>44771</v>
      </c>
      <c r="I146" s="91"/>
      <c r="J146" s="91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4"/>
      <c r="AG146" s="94"/>
      <c r="AH146" s="94"/>
      <c r="AI146" s="94"/>
      <c r="AJ146" s="94"/>
      <c r="AK146" s="94"/>
      <c r="AL146" s="94"/>
      <c r="AM146" s="94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</row>
    <row r="147" spans="1:104" ht="31.5" customHeight="1" thickBot="1">
      <c r="A147" s="34"/>
      <c r="B147" s="44"/>
      <c r="C147" s="112" t="s">
        <v>433</v>
      </c>
      <c r="D147" s="103" t="s">
        <v>434</v>
      </c>
      <c r="E147" s="104" t="s">
        <v>65</v>
      </c>
      <c r="F147" s="97">
        <f>12.4+23.2</f>
        <v>35.6</v>
      </c>
      <c r="G147" s="98">
        <f>H145</f>
        <v>44739</v>
      </c>
      <c r="H147" s="98">
        <f>G147+20</f>
        <v>44759</v>
      </c>
      <c r="I147" s="91"/>
      <c r="J147" s="91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4"/>
      <c r="AG147" s="94"/>
      <c r="AH147" s="94"/>
      <c r="AI147" s="94"/>
      <c r="AJ147" s="94"/>
      <c r="AK147" s="94"/>
      <c r="AL147" s="94"/>
      <c r="AM147" s="94"/>
      <c r="AN147" s="101"/>
      <c r="AO147" s="101"/>
      <c r="AP147" s="101"/>
      <c r="AQ147" s="101"/>
      <c r="AR147" s="85"/>
      <c r="AS147" s="85"/>
      <c r="AT147" s="85"/>
      <c r="AU147" s="85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93"/>
      <c r="BF147" s="93"/>
      <c r="BG147" s="93"/>
      <c r="BH147" s="93"/>
      <c r="BI147" s="113">
        <v>10</v>
      </c>
      <c r="BJ147" s="113">
        <v>10</v>
      </c>
      <c r="BK147" s="113">
        <v>10</v>
      </c>
      <c r="BL147" s="113">
        <v>5.6</v>
      </c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93"/>
      <c r="CM147" s="93"/>
      <c r="CN147" s="93"/>
      <c r="CO147" s="93"/>
      <c r="CP147" s="93"/>
      <c r="CQ147" s="93"/>
      <c r="CR147" s="93"/>
      <c r="CS147" s="93"/>
      <c r="CT147" s="93"/>
      <c r="CU147" s="93"/>
      <c r="CV147" s="93"/>
      <c r="CW147" s="93"/>
      <c r="CX147" s="93"/>
      <c r="CY147" s="93"/>
      <c r="CZ147" s="93"/>
    </row>
    <row r="148" spans="1:104" ht="31.5" customHeight="1" thickBot="1">
      <c r="A148" s="34"/>
      <c r="B148" s="44"/>
      <c r="C148" s="112" t="s">
        <v>435</v>
      </c>
      <c r="D148" s="96" t="s">
        <v>436</v>
      </c>
      <c r="E148" s="97" t="s">
        <v>67</v>
      </c>
      <c r="F148" s="97">
        <v>2</v>
      </c>
      <c r="G148" s="98">
        <f>H147</f>
        <v>44759</v>
      </c>
      <c r="H148" s="98">
        <f>G148+12</f>
        <v>44771</v>
      </c>
      <c r="I148" s="91"/>
      <c r="J148" s="91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4"/>
      <c r="AG148" s="94"/>
      <c r="AH148" s="94"/>
      <c r="AI148" s="94"/>
      <c r="AJ148" s="94"/>
      <c r="AK148" s="94"/>
      <c r="AL148" s="94"/>
      <c r="AM148" s="94"/>
      <c r="AN148" s="93"/>
      <c r="AO148" s="93"/>
      <c r="AP148" s="93"/>
      <c r="AQ148" s="93"/>
      <c r="AR148" s="93"/>
      <c r="AS148" s="93"/>
      <c r="AT148" s="93"/>
      <c r="AU148" s="93"/>
      <c r="AV148" s="101"/>
      <c r="AW148" s="101"/>
      <c r="AX148" s="85"/>
      <c r="AY148" s="85"/>
      <c r="AZ148" s="101"/>
      <c r="BA148" s="101"/>
      <c r="BB148" s="101"/>
      <c r="BC148" s="101"/>
      <c r="BD148" s="101"/>
      <c r="BE148" s="93"/>
      <c r="BF148" s="93"/>
      <c r="BG148" s="93"/>
      <c r="BH148" s="93"/>
      <c r="BI148" s="93"/>
      <c r="BJ148" s="93"/>
      <c r="BK148" s="93"/>
      <c r="BL148" s="113">
        <v>1</v>
      </c>
      <c r="BM148" s="113">
        <v>1</v>
      </c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93"/>
      <c r="CI148" s="93"/>
      <c r="CJ148" s="93"/>
      <c r="CK148" s="93"/>
      <c r="CL148" s="93"/>
      <c r="CM148" s="93"/>
      <c r="CN148" s="93"/>
      <c r="CO148" s="93"/>
      <c r="CP148" s="93"/>
      <c r="CQ148" s="93"/>
      <c r="CR148" s="93"/>
      <c r="CS148" s="93"/>
      <c r="CT148" s="93"/>
      <c r="CU148" s="93"/>
      <c r="CV148" s="93"/>
      <c r="CW148" s="93"/>
      <c r="CX148" s="93"/>
      <c r="CY148" s="93"/>
      <c r="CZ148" s="93"/>
    </row>
    <row r="149" spans="1:104" ht="16.5" thickBot="1">
      <c r="A149" s="34"/>
      <c r="B149" s="44"/>
      <c r="C149" s="82"/>
      <c r="D149" s="161" t="s">
        <v>147</v>
      </c>
      <c r="E149" s="161"/>
      <c r="F149" s="161"/>
      <c r="G149" s="161"/>
      <c r="H149" s="161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2"/>
      <c r="V149" s="82"/>
      <c r="W149" s="82"/>
      <c r="X149" s="82"/>
      <c r="Y149" s="82"/>
      <c r="Z149" s="82"/>
      <c r="AA149" s="82"/>
      <c r="AB149" s="82"/>
      <c r="AC149" s="85"/>
      <c r="AD149" s="85"/>
      <c r="AE149" s="85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</row>
    <row r="150" spans="1:104" ht="32.25" thickBot="1">
      <c r="A150" s="34"/>
      <c r="B150" s="44">
        <v>1.75</v>
      </c>
      <c r="C150" s="95" t="s">
        <v>229</v>
      </c>
      <c r="D150" s="96" t="s">
        <v>36</v>
      </c>
      <c r="E150" s="97" t="s">
        <v>65</v>
      </c>
      <c r="F150" s="97">
        <v>72.5</v>
      </c>
      <c r="G150" s="100">
        <v>44697</v>
      </c>
      <c r="H150" s="100">
        <v>44731</v>
      </c>
      <c r="I150" s="91"/>
      <c r="J150" s="91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4"/>
      <c r="AG150" s="94"/>
      <c r="AH150" s="94"/>
      <c r="AI150" s="94"/>
      <c r="AJ150" s="94"/>
      <c r="AK150" s="94"/>
      <c r="AL150" s="94"/>
      <c r="AM150" s="94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101"/>
      <c r="BF150" s="101"/>
      <c r="BG150" s="113" t="s">
        <v>204</v>
      </c>
      <c r="BH150" s="113" t="s">
        <v>204</v>
      </c>
      <c r="BI150" s="113">
        <v>20</v>
      </c>
      <c r="BJ150" s="113">
        <v>20</v>
      </c>
      <c r="BK150" s="113" t="s">
        <v>189</v>
      </c>
      <c r="BL150" s="93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  <c r="CJ150" s="93"/>
      <c r="CK150" s="93"/>
      <c r="CL150" s="93"/>
      <c r="CM150" s="93"/>
      <c r="CN150" s="93"/>
      <c r="CO150" s="93"/>
      <c r="CP150" s="93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</row>
    <row r="151" spans="1:104" ht="20.25" customHeight="1" thickBot="1">
      <c r="A151" s="34"/>
      <c r="B151" s="44">
        <v>2.3</v>
      </c>
      <c r="C151" s="95" t="s">
        <v>230</v>
      </c>
      <c r="D151" s="96" t="s">
        <v>37</v>
      </c>
      <c r="E151" s="97" t="s">
        <v>72</v>
      </c>
      <c r="F151" s="97">
        <f>376.8-51.24</f>
        <v>325.56</v>
      </c>
      <c r="G151" s="100">
        <v>44753</v>
      </c>
      <c r="H151" s="100">
        <v>44787</v>
      </c>
      <c r="I151" s="91"/>
      <c r="J151" s="91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4"/>
      <c r="AG151" s="94"/>
      <c r="AH151" s="94"/>
      <c r="AI151" s="94"/>
      <c r="AJ151" s="94"/>
      <c r="AK151" s="94"/>
      <c r="AL151" s="94"/>
      <c r="AM151" s="94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9">
        <v>50</v>
      </c>
      <c r="BP151" s="99">
        <v>50</v>
      </c>
      <c r="BQ151" s="99">
        <v>100</v>
      </c>
      <c r="BR151" s="99">
        <v>100</v>
      </c>
      <c r="BS151" s="99">
        <v>25.56</v>
      </c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  <c r="CJ151" s="93"/>
      <c r="CK151" s="93"/>
      <c r="CL151" s="93"/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</row>
    <row r="152" spans="1:104" ht="20.25" customHeight="1" thickBot="1">
      <c r="A152" s="34"/>
      <c r="B152" s="44">
        <v>0.75</v>
      </c>
      <c r="C152" s="95" t="s">
        <v>231</v>
      </c>
      <c r="D152" s="96" t="s">
        <v>38</v>
      </c>
      <c r="E152" s="97" t="s">
        <v>66</v>
      </c>
      <c r="F152" s="97">
        <v>4</v>
      </c>
      <c r="G152" s="100">
        <v>44809</v>
      </c>
      <c r="H152" s="100">
        <v>44836</v>
      </c>
      <c r="I152" s="91"/>
      <c r="J152" s="91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4"/>
      <c r="AG152" s="94"/>
      <c r="AH152" s="94"/>
      <c r="AI152" s="94"/>
      <c r="AJ152" s="94"/>
      <c r="AK152" s="94"/>
      <c r="AL152" s="94"/>
      <c r="AM152" s="94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93"/>
      <c r="BV152" s="85"/>
      <c r="BW152" s="99">
        <v>1</v>
      </c>
      <c r="BX152" s="99">
        <v>1</v>
      </c>
      <c r="BY152" s="99">
        <v>1</v>
      </c>
      <c r="BZ152" s="99">
        <v>1</v>
      </c>
      <c r="CA152" s="93"/>
      <c r="CB152" s="93"/>
      <c r="CC152" s="93"/>
      <c r="CD152" s="93"/>
      <c r="CE152" s="93"/>
      <c r="CF152" s="93"/>
      <c r="CG152" s="93"/>
      <c r="CH152" s="93"/>
      <c r="CI152" s="93"/>
      <c r="CJ152" s="93"/>
      <c r="CK152" s="93"/>
      <c r="CL152" s="93"/>
      <c r="CM152" s="93"/>
      <c r="CN152" s="93"/>
      <c r="CO152" s="93"/>
      <c r="CP152" s="93"/>
      <c r="CQ152" s="93"/>
      <c r="CR152" s="93"/>
      <c r="CS152" s="93"/>
      <c r="CT152" s="93"/>
      <c r="CU152" s="93"/>
      <c r="CV152" s="93"/>
      <c r="CW152" s="93"/>
      <c r="CX152" s="93"/>
      <c r="CY152" s="93"/>
      <c r="CZ152" s="93"/>
    </row>
    <row r="153" spans="1:104" ht="20.25" customHeight="1" thickBot="1">
      <c r="A153" s="34"/>
      <c r="B153" s="44">
        <v>32.7</v>
      </c>
      <c r="C153" s="95" t="s">
        <v>232</v>
      </c>
      <c r="D153" s="103" t="s">
        <v>39</v>
      </c>
      <c r="E153" s="97" t="s">
        <v>67</v>
      </c>
      <c r="F153" s="97">
        <v>18</v>
      </c>
      <c r="G153" s="100">
        <v>44809</v>
      </c>
      <c r="H153" s="100">
        <v>44864</v>
      </c>
      <c r="I153" s="91"/>
      <c r="J153" s="91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4"/>
      <c r="AG153" s="94"/>
      <c r="AH153" s="94"/>
      <c r="AI153" s="94"/>
      <c r="AJ153" s="94"/>
      <c r="AK153" s="94"/>
      <c r="AL153" s="94"/>
      <c r="AM153" s="94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85"/>
      <c r="BW153" s="99">
        <v>2</v>
      </c>
      <c r="BX153" s="99">
        <v>2</v>
      </c>
      <c r="BY153" s="99">
        <v>2</v>
      </c>
      <c r="BZ153" s="99">
        <v>2</v>
      </c>
      <c r="CA153" s="99">
        <v>2</v>
      </c>
      <c r="CB153" s="99">
        <v>2</v>
      </c>
      <c r="CC153" s="99">
        <v>3</v>
      </c>
      <c r="CD153" s="99">
        <v>3</v>
      </c>
      <c r="CE153" s="93"/>
      <c r="CF153" s="93"/>
      <c r="CG153" s="93"/>
      <c r="CH153" s="93"/>
      <c r="CI153" s="93"/>
      <c r="CJ153" s="93"/>
      <c r="CK153" s="93"/>
      <c r="CL153" s="93"/>
      <c r="CM153" s="93"/>
      <c r="CN153" s="93"/>
      <c r="CO153" s="93"/>
      <c r="CP153" s="93"/>
      <c r="CQ153" s="93"/>
      <c r="CR153" s="93"/>
      <c r="CS153" s="93"/>
      <c r="CT153" s="93"/>
      <c r="CU153" s="93"/>
      <c r="CV153" s="93"/>
      <c r="CW153" s="93"/>
      <c r="CX153" s="93"/>
      <c r="CY153" s="93"/>
      <c r="CZ153" s="93"/>
    </row>
    <row r="154" spans="1:104" ht="20.25" customHeight="1" thickBot="1">
      <c r="A154" s="34"/>
      <c r="B154" s="44"/>
      <c r="C154" s="95" t="s">
        <v>233</v>
      </c>
      <c r="D154" s="103" t="s">
        <v>40</v>
      </c>
      <c r="E154" s="97" t="s">
        <v>67</v>
      </c>
      <c r="F154" s="97">
        <v>8</v>
      </c>
      <c r="G154" s="100">
        <v>44837</v>
      </c>
      <c r="H154" s="100">
        <v>44864</v>
      </c>
      <c r="I154" s="91"/>
      <c r="J154" s="91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4"/>
      <c r="AG154" s="94"/>
      <c r="AH154" s="94"/>
      <c r="AI154" s="94"/>
      <c r="AJ154" s="94"/>
      <c r="AK154" s="94"/>
      <c r="AL154" s="94"/>
      <c r="AM154" s="94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  <c r="BX154" s="93"/>
      <c r="BY154" s="93"/>
      <c r="BZ154" s="93"/>
      <c r="CA154" s="99">
        <v>2</v>
      </c>
      <c r="CB154" s="99">
        <v>2</v>
      </c>
      <c r="CC154" s="99">
        <v>2</v>
      </c>
      <c r="CD154" s="99">
        <v>2</v>
      </c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  <c r="CQ154" s="101"/>
      <c r="CR154" s="101"/>
      <c r="CS154" s="101"/>
      <c r="CT154" s="101"/>
      <c r="CU154" s="101"/>
      <c r="CV154" s="101"/>
      <c r="CW154" s="101"/>
      <c r="CX154" s="101"/>
      <c r="CY154" s="101"/>
      <c r="CZ154" s="101"/>
    </row>
    <row r="155" spans="1:104" ht="32.25" thickBot="1">
      <c r="A155" s="34"/>
      <c r="B155" s="44">
        <v>1</v>
      </c>
      <c r="C155" s="95" t="s">
        <v>234</v>
      </c>
      <c r="D155" s="103" t="s">
        <v>41</v>
      </c>
      <c r="E155" s="97" t="s">
        <v>66</v>
      </c>
      <c r="F155" s="97">
        <v>4</v>
      </c>
      <c r="G155" s="100">
        <v>44809</v>
      </c>
      <c r="H155" s="100">
        <v>44836</v>
      </c>
      <c r="I155" s="91"/>
      <c r="J155" s="91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4"/>
      <c r="AG155" s="94"/>
      <c r="AH155" s="94"/>
      <c r="AI155" s="94"/>
      <c r="AJ155" s="94"/>
      <c r="AK155" s="94"/>
      <c r="AL155" s="94"/>
      <c r="AM155" s="94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85"/>
      <c r="BW155" s="99">
        <v>1</v>
      </c>
      <c r="BX155" s="99">
        <v>1</v>
      </c>
      <c r="BY155" s="99">
        <v>1</v>
      </c>
      <c r="BZ155" s="99">
        <v>1</v>
      </c>
      <c r="CA155" s="93"/>
      <c r="CB155" s="93"/>
      <c r="CC155" s="93"/>
      <c r="CD155" s="93"/>
      <c r="CE155" s="93"/>
      <c r="CF155" s="93"/>
      <c r="CG155" s="93"/>
      <c r="CH155" s="93"/>
      <c r="CI155" s="93"/>
      <c r="CJ155" s="93"/>
      <c r="CK155" s="93"/>
      <c r="CL155" s="93"/>
      <c r="CM155" s="93"/>
      <c r="CN155" s="93"/>
      <c r="CO155" s="93"/>
      <c r="CP155" s="93"/>
      <c r="CQ155" s="93"/>
      <c r="CR155" s="93"/>
      <c r="CS155" s="93"/>
      <c r="CT155" s="93"/>
      <c r="CU155" s="93"/>
      <c r="CV155" s="93"/>
      <c r="CW155" s="93"/>
      <c r="CX155" s="93"/>
      <c r="CY155" s="93"/>
      <c r="CZ155" s="93"/>
    </row>
    <row r="156" spans="1:104" s="17" customFormat="1" ht="32.25" thickBot="1">
      <c r="A156" s="34"/>
      <c r="B156" s="44"/>
      <c r="C156" s="95" t="s">
        <v>235</v>
      </c>
      <c r="D156" s="103" t="s">
        <v>148</v>
      </c>
      <c r="E156" s="97" t="s">
        <v>65</v>
      </c>
      <c r="F156" s="97">
        <v>2.6</v>
      </c>
      <c r="G156" s="100">
        <v>44529</v>
      </c>
      <c r="H156" s="100">
        <v>44542</v>
      </c>
      <c r="I156" s="91"/>
      <c r="J156" s="91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9">
        <v>1</v>
      </c>
      <c r="AJ156" s="113" t="s">
        <v>207</v>
      </c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85"/>
      <c r="BW156" s="85"/>
      <c r="BX156" s="85"/>
      <c r="BY156" s="85"/>
      <c r="BZ156" s="85"/>
      <c r="CA156" s="93"/>
      <c r="CB156" s="93"/>
      <c r="CC156" s="93"/>
      <c r="CD156" s="93"/>
      <c r="CE156" s="93"/>
      <c r="CF156" s="93"/>
      <c r="CG156" s="93"/>
      <c r="CH156" s="93"/>
      <c r="CI156" s="93"/>
      <c r="CJ156" s="93"/>
      <c r="CK156" s="93"/>
      <c r="CL156" s="93"/>
      <c r="CM156" s="93"/>
      <c r="CN156" s="93"/>
      <c r="CO156" s="93"/>
      <c r="CP156" s="93"/>
      <c r="CQ156" s="93"/>
      <c r="CR156" s="93"/>
      <c r="CS156" s="93"/>
      <c r="CT156" s="93"/>
      <c r="CU156" s="93"/>
      <c r="CV156" s="93"/>
      <c r="CW156" s="93"/>
      <c r="CX156" s="93"/>
      <c r="CY156" s="93"/>
      <c r="CZ156" s="93"/>
    </row>
    <row r="157" spans="1:104" s="17" customFormat="1" ht="32.25" thickBot="1">
      <c r="A157" s="34"/>
      <c r="B157" s="44"/>
      <c r="C157" s="95" t="s">
        <v>236</v>
      </c>
      <c r="D157" s="103" t="s">
        <v>149</v>
      </c>
      <c r="E157" s="97" t="s">
        <v>65</v>
      </c>
      <c r="F157" s="97">
        <v>5.6</v>
      </c>
      <c r="G157" s="100">
        <v>44543</v>
      </c>
      <c r="H157" s="100" t="s">
        <v>158</v>
      </c>
      <c r="I157" s="91"/>
      <c r="J157" s="91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9">
        <v>2</v>
      </c>
      <c r="AL157" s="113" t="s">
        <v>188</v>
      </c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3"/>
      <c r="BV157" s="85"/>
      <c r="BW157" s="85"/>
      <c r="BX157" s="85"/>
      <c r="BY157" s="85"/>
      <c r="BZ157" s="85"/>
      <c r="CA157" s="93"/>
      <c r="CB157" s="93"/>
      <c r="CC157" s="93"/>
      <c r="CD157" s="93"/>
      <c r="CE157" s="93"/>
      <c r="CF157" s="93"/>
      <c r="CG157" s="93"/>
      <c r="CH157" s="93"/>
      <c r="CI157" s="93"/>
      <c r="CJ157" s="93"/>
      <c r="CK157" s="93"/>
      <c r="CL157" s="93"/>
      <c r="CM157" s="93"/>
      <c r="CN157" s="93"/>
      <c r="CO157" s="93"/>
      <c r="CP157" s="93"/>
      <c r="CQ157" s="93"/>
      <c r="CR157" s="93"/>
      <c r="CS157" s="93"/>
      <c r="CT157" s="93"/>
      <c r="CU157" s="93"/>
      <c r="CV157" s="93"/>
      <c r="CW157" s="93"/>
      <c r="CX157" s="93"/>
      <c r="CY157" s="93"/>
      <c r="CZ157" s="93"/>
    </row>
    <row r="158" spans="1:104" s="17" customFormat="1" ht="16.5" thickBot="1">
      <c r="A158" s="34"/>
      <c r="B158" s="44"/>
      <c r="C158" s="95" t="s">
        <v>237</v>
      </c>
      <c r="D158" s="103" t="s">
        <v>39</v>
      </c>
      <c r="E158" s="97" t="s">
        <v>67</v>
      </c>
      <c r="F158" s="97">
        <v>7</v>
      </c>
      <c r="G158" s="100">
        <v>44515</v>
      </c>
      <c r="H158" s="100">
        <v>44561</v>
      </c>
      <c r="I158" s="91"/>
      <c r="J158" s="91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101"/>
      <c r="AG158" s="113" t="s">
        <v>157</v>
      </c>
      <c r="AH158" s="113" t="s">
        <v>157</v>
      </c>
      <c r="AI158" s="113" t="s">
        <v>157</v>
      </c>
      <c r="AJ158" s="113" t="s">
        <v>157</v>
      </c>
      <c r="AK158" s="113" t="s">
        <v>157</v>
      </c>
      <c r="AL158" s="113" t="s">
        <v>157</v>
      </c>
      <c r="AM158" s="99">
        <v>1</v>
      </c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85"/>
      <c r="BW158" s="85"/>
      <c r="BX158" s="85"/>
      <c r="BY158" s="85"/>
      <c r="BZ158" s="85"/>
      <c r="CA158" s="93"/>
      <c r="CB158" s="93"/>
      <c r="CC158" s="93"/>
      <c r="CD158" s="93"/>
      <c r="CE158" s="93"/>
      <c r="CF158" s="93"/>
      <c r="CG158" s="93"/>
      <c r="CH158" s="93"/>
      <c r="CI158" s="93"/>
      <c r="CJ158" s="93"/>
      <c r="CK158" s="93"/>
      <c r="CL158" s="93"/>
      <c r="CM158" s="93"/>
      <c r="CN158" s="93"/>
      <c r="CO158" s="93"/>
      <c r="CP158" s="93"/>
      <c r="CQ158" s="93"/>
      <c r="CR158" s="93"/>
      <c r="CS158" s="93"/>
      <c r="CT158" s="93"/>
      <c r="CU158" s="93"/>
      <c r="CV158" s="93"/>
      <c r="CW158" s="93"/>
      <c r="CX158" s="93"/>
      <c r="CY158" s="93"/>
      <c r="CZ158" s="93"/>
    </row>
    <row r="159" spans="1:104" s="17" customFormat="1" ht="32.25" thickBot="1">
      <c r="A159" s="34"/>
      <c r="B159" s="44"/>
      <c r="C159" s="95" t="s">
        <v>238</v>
      </c>
      <c r="D159" s="96" t="s">
        <v>150</v>
      </c>
      <c r="E159" s="104" t="s">
        <v>65</v>
      </c>
      <c r="F159" s="97">
        <f>0.7+1.9</f>
        <v>2.5999999999999996</v>
      </c>
      <c r="G159" s="100">
        <v>44543</v>
      </c>
      <c r="H159" s="100" t="s">
        <v>158</v>
      </c>
      <c r="I159" s="91"/>
      <c r="J159" s="91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85"/>
      <c r="AJ159" s="101"/>
      <c r="AK159" s="99">
        <v>1</v>
      </c>
      <c r="AL159" s="99">
        <v>1.6</v>
      </c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85"/>
      <c r="BW159" s="85"/>
      <c r="BX159" s="85"/>
      <c r="BY159" s="85"/>
      <c r="BZ159" s="85"/>
      <c r="CA159" s="93"/>
      <c r="CB159" s="93"/>
      <c r="CC159" s="93"/>
      <c r="CD159" s="93"/>
      <c r="CE159" s="93"/>
      <c r="CF159" s="93"/>
      <c r="CG159" s="93"/>
      <c r="CH159" s="93"/>
      <c r="CI159" s="93"/>
      <c r="CJ159" s="93"/>
      <c r="CK159" s="93"/>
      <c r="CL159" s="93"/>
      <c r="CM159" s="93"/>
      <c r="CN159" s="93"/>
      <c r="CO159" s="93"/>
      <c r="CP159" s="93"/>
      <c r="CQ159" s="93"/>
      <c r="CR159" s="93"/>
      <c r="CS159" s="93"/>
      <c r="CT159" s="93"/>
      <c r="CU159" s="93"/>
      <c r="CV159" s="93"/>
      <c r="CW159" s="93"/>
      <c r="CX159" s="93"/>
      <c r="CY159" s="93"/>
      <c r="CZ159" s="93"/>
    </row>
    <row r="160" spans="1:104" s="17" customFormat="1" ht="32.25" thickBot="1">
      <c r="A160" s="34"/>
      <c r="B160" s="44"/>
      <c r="C160" s="95" t="s">
        <v>239</v>
      </c>
      <c r="D160" s="96" t="s">
        <v>151</v>
      </c>
      <c r="E160" s="104" t="s">
        <v>65</v>
      </c>
      <c r="F160" s="97">
        <f>3.6+10.1</f>
        <v>13.7</v>
      </c>
      <c r="G160" s="100">
        <v>44515</v>
      </c>
      <c r="H160" s="100">
        <v>44528</v>
      </c>
      <c r="I160" s="91"/>
      <c r="J160" s="91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9">
        <v>6</v>
      </c>
      <c r="AH160" s="99">
        <v>7.7</v>
      </c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3"/>
      <c r="BS160" s="93"/>
      <c r="BT160" s="93"/>
      <c r="BU160" s="93"/>
      <c r="BV160" s="85"/>
      <c r="BW160" s="85"/>
      <c r="BX160" s="85"/>
      <c r="BY160" s="85"/>
      <c r="BZ160" s="85"/>
      <c r="CA160" s="93"/>
      <c r="CB160" s="93"/>
      <c r="CC160" s="93"/>
      <c r="CD160" s="93"/>
      <c r="CE160" s="93"/>
      <c r="CF160" s="93"/>
      <c r="CG160" s="93"/>
      <c r="CH160" s="93"/>
      <c r="CI160" s="93"/>
      <c r="CJ160" s="93"/>
      <c r="CK160" s="93"/>
      <c r="CL160" s="93"/>
      <c r="CM160" s="93"/>
      <c r="CN160" s="93"/>
      <c r="CO160" s="93"/>
      <c r="CP160" s="93"/>
      <c r="CQ160" s="93"/>
      <c r="CR160" s="93"/>
      <c r="CS160" s="93"/>
      <c r="CT160" s="93"/>
      <c r="CU160" s="93"/>
      <c r="CV160" s="93"/>
      <c r="CW160" s="93"/>
      <c r="CX160" s="93"/>
      <c r="CY160" s="93"/>
      <c r="CZ160" s="93"/>
    </row>
    <row r="161" spans="1:104" s="17" customFormat="1" ht="32.25" thickBot="1">
      <c r="A161" s="34"/>
      <c r="B161" s="44"/>
      <c r="C161" s="95" t="s">
        <v>240</v>
      </c>
      <c r="D161" s="96" t="s">
        <v>152</v>
      </c>
      <c r="E161" s="104" t="s">
        <v>65</v>
      </c>
      <c r="F161" s="97">
        <f>4.3+12</f>
        <v>16.3</v>
      </c>
      <c r="G161" s="100">
        <v>44529</v>
      </c>
      <c r="H161" s="100">
        <v>44542</v>
      </c>
      <c r="I161" s="91"/>
      <c r="J161" s="91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9">
        <v>8</v>
      </c>
      <c r="AJ161" s="99">
        <v>8.3</v>
      </c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85"/>
      <c r="BW161" s="85"/>
      <c r="BX161" s="85"/>
      <c r="BY161" s="85"/>
      <c r="BZ161" s="85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3"/>
      <c r="CO161" s="93"/>
      <c r="CP161" s="93"/>
      <c r="CQ161" s="93"/>
      <c r="CR161" s="93"/>
      <c r="CS161" s="93"/>
      <c r="CT161" s="93"/>
      <c r="CU161" s="93"/>
      <c r="CV161" s="93"/>
      <c r="CW161" s="93"/>
      <c r="CX161" s="93"/>
      <c r="CY161" s="93"/>
      <c r="CZ161" s="93"/>
    </row>
    <row r="162" spans="1:104" s="17" customFormat="1" ht="32.25" thickBot="1">
      <c r="A162" s="34"/>
      <c r="B162" s="44"/>
      <c r="C162" s="95" t="s">
        <v>241</v>
      </c>
      <c r="D162" s="96" t="s">
        <v>153</v>
      </c>
      <c r="E162" s="104" t="s">
        <v>65</v>
      </c>
      <c r="F162" s="97">
        <f>1.8+4.8</f>
        <v>6.6</v>
      </c>
      <c r="G162" s="100">
        <v>44515</v>
      </c>
      <c r="H162" s="100">
        <v>44528</v>
      </c>
      <c r="I162" s="91"/>
      <c r="J162" s="91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9">
        <v>3</v>
      </c>
      <c r="AH162" s="99">
        <v>3.6</v>
      </c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85"/>
      <c r="BW162" s="85"/>
      <c r="BX162" s="85"/>
      <c r="BY162" s="85"/>
      <c r="BZ162" s="85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</row>
    <row r="163" spans="1:104" s="17" customFormat="1" ht="32.25" thickBot="1">
      <c r="A163" s="34"/>
      <c r="B163" s="44"/>
      <c r="C163" s="95" t="s">
        <v>242</v>
      </c>
      <c r="D163" s="103" t="s">
        <v>154</v>
      </c>
      <c r="E163" s="104" t="s">
        <v>65</v>
      </c>
      <c r="F163" s="97">
        <f>1.2+3.1</f>
        <v>4.3</v>
      </c>
      <c r="G163" s="100">
        <v>44515</v>
      </c>
      <c r="H163" s="100">
        <v>44528</v>
      </c>
      <c r="I163" s="91"/>
      <c r="J163" s="91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9">
        <v>2</v>
      </c>
      <c r="AH163" s="99">
        <v>2.3</v>
      </c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85"/>
      <c r="BW163" s="85"/>
      <c r="BX163" s="85"/>
      <c r="BY163" s="85"/>
      <c r="BZ163" s="85"/>
      <c r="CA163" s="93"/>
      <c r="CB163" s="93"/>
      <c r="CC163" s="93"/>
      <c r="CD163" s="93"/>
      <c r="CE163" s="93"/>
      <c r="CF163" s="93"/>
      <c r="CG163" s="93"/>
      <c r="CH163" s="93"/>
      <c r="CI163" s="93"/>
      <c r="CJ163" s="93"/>
      <c r="CK163" s="93"/>
      <c r="CL163" s="93"/>
      <c r="CM163" s="93"/>
      <c r="CN163" s="93"/>
      <c r="CO163" s="93"/>
      <c r="CP163" s="93"/>
      <c r="CQ163" s="93"/>
      <c r="CR163" s="93"/>
      <c r="CS163" s="93"/>
      <c r="CT163" s="93"/>
      <c r="CU163" s="93"/>
      <c r="CV163" s="93"/>
      <c r="CW163" s="93"/>
      <c r="CX163" s="93"/>
      <c r="CY163" s="93"/>
      <c r="CZ163" s="93"/>
    </row>
    <row r="164" spans="1:104" s="17" customFormat="1" ht="32.25" thickBot="1">
      <c r="A164" s="34"/>
      <c r="B164" s="44"/>
      <c r="C164" s="95" t="s">
        <v>243</v>
      </c>
      <c r="D164" s="96" t="s">
        <v>155</v>
      </c>
      <c r="E164" s="104" t="s">
        <v>65</v>
      </c>
      <c r="F164" s="97">
        <f>0.7+1.9</f>
        <v>2.5999999999999996</v>
      </c>
      <c r="G164" s="100">
        <v>44529</v>
      </c>
      <c r="H164" s="100">
        <v>44542</v>
      </c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9">
        <v>1</v>
      </c>
      <c r="AJ164" s="99">
        <v>1.6</v>
      </c>
      <c r="AK164" s="93"/>
      <c r="AL164" s="93"/>
      <c r="AM164" s="93"/>
      <c r="AN164" s="93"/>
      <c r="AO164" s="101"/>
      <c r="AP164" s="101"/>
      <c r="AQ164" s="101"/>
      <c r="AR164" s="101"/>
      <c r="AS164" s="101"/>
      <c r="AT164" s="101"/>
      <c r="AU164" s="85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85"/>
      <c r="BW164" s="85"/>
      <c r="BX164" s="85"/>
      <c r="BY164" s="85"/>
      <c r="BZ164" s="85"/>
      <c r="CA164" s="93"/>
      <c r="CB164" s="93"/>
      <c r="CC164" s="93"/>
      <c r="CD164" s="93"/>
      <c r="CE164" s="93"/>
      <c r="CF164" s="93"/>
      <c r="CG164" s="93"/>
      <c r="CH164" s="93"/>
      <c r="CI164" s="93"/>
      <c r="CJ164" s="93"/>
      <c r="CK164" s="93"/>
      <c r="CL164" s="93"/>
      <c r="CM164" s="93"/>
      <c r="CN164" s="93"/>
      <c r="CO164" s="93"/>
      <c r="CP164" s="93"/>
      <c r="CQ164" s="93"/>
      <c r="CR164" s="93"/>
      <c r="CS164" s="93"/>
      <c r="CT164" s="93"/>
      <c r="CU164" s="93"/>
      <c r="CV164" s="93"/>
      <c r="CW164" s="93"/>
      <c r="CX164" s="93"/>
      <c r="CY164" s="93"/>
      <c r="CZ164" s="93"/>
    </row>
    <row r="165" spans="1:104" s="17" customFormat="1" ht="32.25" thickBot="1">
      <c r="A165" s="34"/>
      <c r="B165" s="44"/>
      <c r="C165" s="95" t="s">
        <v>244</v>
      </c>
      <c r="D165" s="96" t="s">
        <v>156</v>
      </c>
      <c r="E165" s="97" t="s">
        <v>67</v>
      </c>
      <c r="F165" s="97">
        <v>6</v>
      </c>
      <c r="G165" s="100">
        <v>44528</v>
      </c>
      <c r="H165" s="105">
        <v>44561</v>
      </c>
      <c r="I165" s="101"/>
      <c r="J165" s="101"/>
      <c r="K165" s="101"/>
      <c r="L165" s="101"/>
      <c r="M165" s="101"/>
      <c r="N165" s="101"/>
      <c r="O165" s="85"/>
      <c r="P165" s="92"/>
      <c r="Q165" s="92"/>
      <c r="R165" s="92"/>
      <c r="S165" s="92"/>
      <c r="T165" s="92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101"/>
      <c r="AG165" s="101"/>
      <c r="AH165" s="113" t="s">
        <v>157</v>
      </c>
      <c r="AI165" s="113" t="s">
        <v>157</v>
      </c>
      <c r="AJ165" s="113" t="s">
        <v>157</v>
      </c>
      <c r="AK165" s="113" t="s">
        <v>157</v>
      </c>
      <c r="AL165" s="113" t="s">
        <v>157</v>
      </c>
      <c r="AM165" s="113" t="s">
        <v>157</v>
      </c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85"/>
      <c r="BW165" s="85"/>
      <c r="BX165" s="85"/>
      <c r="BY165" s="85"/>
      <c r="BZ165" s="85"/>
      <c r="CA165" s="93"/>
      <c r="CB165" s="93"/>
      <c r="CC165" s="93"/>
      <c r="CD165" s="93"/>
      <c r="CE165" s="93"/>
      <c r="CF165" s="93"/>
      <c r="CG165" s="93"/>
      <c r="CH165" s="93"/>
      <c r="CI165" s="93"/>
      <c r="CJ165" s="93"/>
      <c r="CK165" s="93"/>
      <c r="CL165" s="93"/>
      <c r="CM165" s="93"/>
      <c r="CN165" s="93"/>
      <c r="CO165" s="93"/>
      <c r="CP165" s="93"/>
      <c r="CQ165" s="93"/>
      <c r="CR165" s="93"/>
      <c r="CS165" s="93"/>
      <c r="CT165" s="93"/>
      <c r="CU165" s="93"/>
      <c r="CV165" s="93"/>
      <c r="CW165" s="93"/>
      <c r="CX165" s="93"/>
      <c r="CY165" s="93"/>
      <c r="CZ165" s="93"/>
    </row>
    <row r="166" spans="1:104" ht="16.5" thickBot="1">
      <c r="A166" s="34"/>
      <c r="B166" s="44"/>
      <c r="C166" s="82"/>
      <c r="D166" s="161" t="s">
        <v>51</v>
      </c>
      <c r="E166" s="161"/>
      <c r="F166" s="161"/>
      <c r="G166" s="161"/>
      <c r="H166" s="161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2"/>
      <c r="V166" s="82"/>
      <c r="W166" s="82"/>
      <c r="X166" s="82"/>
      <c r="Y166" s="82"/>
      <c r="Z166" s="82"/>
      <c r="AA166" s="82"/>
      <c r="AB166" s="82"/>
      <c r="AC166" s="85"/>
      <c r="AD166" s="85"/>
      <c r="AE166" s="85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</row>
    <row r="167" spans="1:104" s="17" customFormat="1" ht="32.25" thickBot="1">
      <c r="A167" s="34"/>
      <c r="B167" s="44"/>
      <c r="C167" s="95" t="s">
        <v>185</v>
      </c>
      <c r="D167" s="96" t="s">
        <v>159</v>
      </c>
      <c r="E167" s="117" t="s">
        <v>65</v>
      </c>
      <c r="F167" s="97">
        <v>3173</v>
      </c>
      <c r="G167" s="100">
        <v>44564</v>
      </c>
      <c r="H167" s="100">
        <v>44647</v>
      </c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93"/>
      <c r="AG167" s="93"/>
      <c r="AH167" s="93"/>
      <c r="AI167" s="93"/>
      <c r="AJ167" s="93"/>
      <c r="AK167" s="93"/>
      <c r="AL167" s="93"/>
      <c r="AM167" s="93"/>
      <c r="AN167" s="113" t="s">
        <v>163</v>
      </c>
      <c r="AO167" s="113" t="s">
        <v>163</v>
      </c>
      <c r="AP167" s="113" t="s">
        <v>163</v>
      </c>
      <c r="AQ167" s="113" t="s">
        <v>163</v>
      </c>
      <c r="AR167" s="99">
        <v>400</v>
      </c>
      <c r="AS167" s="99">
        <v>400</v>
      </c>
      <c r="AT167" s="99">
        <v>400</v>
      </c>
      <c r="AU167" s="99">
        <v>400</v>
      </c>
      <c r="AV167" s="113" t="s">
        <v>203</v>
      </c>
      <c r="AW167" s="113" t="s">
        <v>203</v>
      </c>
      <c r="AX167" s="113" t="s">
        <v>203</v>
      </c>
      <c r="AY167" s="99">
        <v>573</v>
      </c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</row>
    <row r="168" spans="1:104" s="17" customFormat="1" ht="32.25" thickBot="1">
      <c r="A168" s="34"/>
      <c r="B168" s="44"/>
      <c r="C168" s="95" t="s">
        <v>245</v>
      </c>
      <c r="D168" s="96" t="s">
        <v>160</v>
      </c>
      <c r="E168" s="117" t="s">
        <v>65</v>
      </c>
      <c r="F168" s="97" t="s">
        <v>161</v>
      </c>
      <c r="G168" s="100">
        <v>44522</v>
      </c>
      <c r="H168" s="100">
        <v>44605</v>
      </c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93"/>
      <c r="AG168" s="93"/>
      <c r="AH168" s="85"/>
      <c r="AI168" s="85"/>
      <c r="AJ168" s="99">
        <v>100</v>
      </c>
      <c r="AK168" s="99">
        <v>100</v>
      </c>
      <c r="AL168" s="113" t="s">
        <v>163</v>
      </c>
      <c r="AM168" s="113" t="s">
        <v>165</v>
      </c>
      <c r="AN168" s="113" t="s">
        <v>185</v>
      </c>
      <c r="AO168" s="113" t="s">
        <v>163</v>
      </c>
      <c r="AP168" s="113" t="s">
        <v>165</v>
      </c>
      <c r="AQ168" s="113" t="s">
        <v>165</v>
      </c>
      <c r="AR168" s="99">
        <v>150</v>
      </c>
      <c r="AS168" s="99">
        <v>106.8</v>
      </c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</row>
    <row r="169" spans="1:104" s="17" customFormat="1" ht="17.25" thickBot="1">
      <c r="A169" s="34"/>
      <c r="B169" s="44"/>
      <c r="C169" s="95" t="s">
        <v>246</v>
      </c>
      <c r="D169" s="96" t="s">
        <v>162</v>
      </c>
      <c r="E169" s="117" t="s">
        <v>65</v>
      </c>
      <c r="F169" s="97">
        <v>754</v>
      </c>
      <c r="G169" s="100">
        <v>44522</v>
      </c>
      <c r="H169" s="100">
        <v>44591</v>
      </c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113" t="s">
        <v>185</v>
      </c>
      <c r="AI169" s="113" t="s">
        <v>185</v>
      </c>
      <c r="AJ169" s="113" t="s">
        <v>185</v>
      </c>
      <c r="AK169" s="113" t="s">
        <v>185</v>
      </c>
      <c r="AL169" s="113" t="s">
        <v>185</v>
      </c>
      <c r="AM169" s="113" t="s">
        <v>185</v>
      </c>
      <c r="AN169" s="113" t="s">
        <v>163</v>
      </c>
      <c r="AO169" s="113" t="s">
        <v>163</v>
      </c>
      <c r="AP169" s="113" t="s">
        <v>163</v>
      </c>
      <c r="AQ169" s="113" t="s">
        <v>164</v>
      </c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</row>
    <row r="170" spans="1:104" ht="18.75" customHeight="1" thickBot="1">
      <c r="A170" s="34"/>
      <c r="B170" s="44">
        <v>0.7</v>
      </c>
      <c r="C170" s="150" t="s">
        <v>247</v>
      </c>
      <c r="D170" s="151" t="s">
        <v>42</v>
      </c>
      <c r="E170" s="154" t="s">
        <v>65</v>
      </c>
      <c r="F170" s="152">
        <v>60.5</v>
      </c>
      <c r="G170" s="153">
        <v>44865</v>
      </c>
      <c r="H170" s="153">
        <f>G170+27</f>
        <v>44892</v>
      </c>
      <c r="I170" s="91"/>
      <c r="J170" s="91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4"/>
      <c r="AG170" s="94"/>
      <c r="AH170" s="94"/>
      <c r="AI170" s="94"/>
      <c r="AJ170" s="94"/>
      <c r="AK170" s="94"/>
      <c r="AL170" s="94"/>
      <c r="AM170" s="94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9">
        <v>10</v>
      </c>
      <c r="CF170" s="99">
        <v>10</v>
      </c>
      <c r="CG170" s="99">
        <v>20</v>
      </c>
      <c r="CH170" s="99">
        <v>20.5</v>
      </c>
      <c r="CI170" s="93"/>
      <c r="CJ170" s="93"/>
      <c r="CK170" s="93"/>
      <c r="CL170" s="93"/>
      <c r="CM170" s="93"/>
      <c r="CN170" s="93"/>
      <c r="CO170" s="93"/>
      <c r="CP170" s="93"/>
      <c r="CQ170" s="93"/>
      <c r="CR170" s="93"/>
      <c r="CS170" s="93"/>
      <c r="CT170" s="93"/>
      <c r="CU170" s="93"/>
      <c r="CV170" s="93"/>
      <c r="CW170" s="93"/>
      <c r="CX170" s="93"/>
      <c r="CY170" s="93"/>
      <c r="CZ170" s="93"/>
    </row>
    <row r="171" spans="1:104" ht="18.75" customHeight="1" thickBot="1">
      <c r="A171" s="34"/>
      <c r="B171" s="44">
        <v>0.08</v>
      </c>
      <c r="C171" s="95" t="s">
        <v>248</v>
      </c>
      <c r="D171" s="96" t="s">
        <v>43</v>
      </c>
      <c r="E171" s="117" t="s">
        <v>65</v>
      </c>
      <c r="F171" s="97">
        <v>9</v>
      </c>
      <c r="G171" s="100">
        <f>G170</f>
        <v>44865</v>
      </c>
      <c r="H171" s="100">
        <f>G171+20</f>
        <v>44885</v>
      </c>
      <c r="I171" s="91"/>
      <c r="J171" s="91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4"/>
      <c r="AG171" s="94"/>
      <c r="AH171" s="94"/>
      <c r="AI171" s="94"/>
      <c r="AJ171" s="94"/>
      <c r="AK171" s="94"/>
      <c r="AL171" s="94"/>
      <c r="AM171" s="94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9">
        <v>3</v>
      </c>
      <c r="CF171" s="99">
        <v>3</v>
      </c>
      <c r="CG171" s="99">
        <v>3</v>
      </c>
      <c r="CH171" s="85"/>
      <c r="CI171" s="93"/>
      <c r="CJ171" s="93"/>
      <c r="CK171" s="93"/>
      <c r="CL171" s="93"/>
      <c r="CM171" s="93"/>
      <c r="CN171" s="93"/>
      <c r="CO171" s="93"/>
      <c r="CP171" s="93"/>
      <c r="CQ171" s="93"/>
      <c r="CR171" s="93"/>
      <c r="CS171" s="93"/>
      <c r="CT171" s="93"/>
      <c r="CU171" s="93"/>
      <c r="CV171" s="93"/>
      <c r="CW171" s="93"/>
      <c r="CX171" s="93"/>
      <c r="CY171" s="93"/>
      <c r="CZ171" s="93"/>
    </row>
    <row r="172" spans="1:104" ht="16.5" thickBot="1">
      <c r="A172" s="34"/>
      <c r="B172" s="44"/>
      <c r="C172" s="82"/>
      <c r="D172" s="161" t="s">
        <v>172</v>
      </c>
      <c r="E172" s="161"/>
      <c r="F172" s="161"/>
      <c r="G172" s="161"/>
      <c r="H172" s="161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2"/>
      <c r="V172" s="82"/>
      <c r="W172" s="82"/>
      <c r="X172" s="82"/>
      <c r="Y172" s="82"/>
      <c r="Z172" s="82"/>
      <c r="AA172" s="82"/>
      <c r="AB172" s="82"/>
      <c r="AC172" s="85"/>
      <c r="AD172" s="85"/>
      <c r="AE172" s="85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</row>
    <row r="173" spans="1:104" ht="36.75" customHeight="1" thickBot="1">
      <c r="A173" s="34"/>
      <c r="B173" s="44">
        <v>0.2</v>
      </c>
      <c r="C173" s="87" t="s">
        <v>249</v>
      </c>
      <c r="D173" s="88" t="s">
        <v>44</v>
      </c>
      <c r="E173" s="89"/>
      <c r="F173" s="89"/>
      <c r="G173" s="90">
        <f>G174</f>
        <v>44652</v>
      </c>
      <c r="H173" s="90">
        <f>H175</f>
        <v>44719</v>
      </c>
      <c r="I173" s="91"/>
      <c r="J173" s="91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4"/>
      <c r="AG173" s="94"/>
      <c r="AH173" s="94"/>
      <c r="AI173" s="94"/>
      <c r="AJ173" s="94"/>
      <c r="AK173" s="94"/>
      <c r="AL173" s="94"/>
      <c r="AM173" s="94"/>
      <c r="AN173" s="93"/>
      <c r="AO173" s="93"/>
      <c r="AP173" s="93"/>
      <c r="AQ173" s="93"/>
      <c r="AR173" s="93"/>
      <c r="AS173" s="93"/>
      <c r="AT173" s="101"/>
      <c r="AU173" s="101"/>
      <c r="AV173" s="101"/>
      <c r="AW173" s="101"/>
      <c r="AX173" s="85"/>
      <c r="AY173" s="85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/>
      <c r="CN173" s="93"/>
      <c r="CO173" s="93"/>
      <c r="CP173" s="93"/>
      <c r="CQ173" s="93"/>
      <c r="CR173" s="93"/>
      <c r="CS173" s="93"/>
      <c r="CT173" s="93"/>
      <c r="CU173" s="93"/>
      <c r="CV173" s="93"/>
      <c r="CW173" s="93"/>
      <c r="CX173" s="93"/>
      <c r="CY173" s="93"/>
      <c r="CZ173" s="93"/>
    </row>
    <row r="174" spans="1:104" s="64" customFormat="1" ht="31.5" customHeight="1" thickBot="1">
      <c r="A174" s="34"/>
      <c r="B174" s="44"/>
      <c r="C174" s="95" t="s">
        <v>437</v>
      </c>
      <c r="D174" s="96" t="s">
        <v>438</v>
      </c>
      <c r="E174" s="117" t="s">
        <v>65</v>
      </c>
      <c r="F174" s="97">
        <f>2.8+7.1</f>
        <v>9.899999999999999</v>
      </c>
      <c r="G174" s="100">
        <v>44652</v>
      </c>
      <c r="H174" s="100">
        <f>G174+20</f>
        <v>44672</v>
      </c>
      <c r="I174" s="91"/>
      <c r="J174" s="91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4"/>
      <c r="AG174" s="94"/>
      <c r="AH174" s="94"/>
      <c r="AI174" s="94"/>
      <c r="AJ174" s="94"/>
      <c r="AK174" s="94"/>
      <c r="AL174" s="94"/>
      <c r="AM174" s="94"/>
      <c r="AN174" s="93"/>
      <c r="AO174" s="93"/>
      <c r="AP174" s="93"/>
      <c r="AQ174" s="93"/>
      <c r="AR174" s="93"/>
      <c r="AS174" s="93"/>
      <c r="AT174" s="101"/>
      <c r="AU174" s="101"/>
      <c r="AV174" s="101"/>
      <c r="AW174" s="101"/>
      <c r="AX174" s="85"/>
      <c r="AY174" s="85"/>
      <c r="AZ174" s="99">
        <v>3</v>
      </c>
      <c r="BA174" s="99">
        <v>3</v>
      </c>
      <c r="BB174" s="99">
        <v>3</v>
      </c>
      <c r="BC174" s="99">
        <v>0.9</v>
      </c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3"/>
      <c r="CK174" s="93"/>
      <c r="CL174" s="93"/>
      <c r="CM174" s="93"/>
      <c r="CN174" s="93"/>
      <c r="CO174" s="93"/>
      <c r="CP174" s="93"/>
      <c r="CQ174" s="93"/>
      <c r="CR174" s="93"/>
      <c r="CS174" s="93"/>
      <c r="CT174" s="93"/>
      <c r="CU174" s="93"/>
      <c r="CV174" s="93"/>
      <c r="CW174" s="93"/>
      <c r="CX174" s="93"/>
      <c r="CY174" s="93"/>
      <c r="CZ174" s="93"/>
    </row>
    <row r="175" spans="1:104" s="64" customFormat="1" ht="31.5" customHeight="1" thickBot="1">
      <c r="A175" s="34"/>
      <c r="B175" s="44"/>
      <c r="C175" s="101" t="s">
        <v>439</v>
      </c>
      <c r="D175" s="103" t="s">
        <v>440</v>
      </c>
      <c r="E175" s="147" t="s">
        <v>279</v>
      </c>
      <c r="F175" s="104">
        <v>1</v>
      </c>
      <c r="G175" s="105">
        <f>H174+35</f>
        <v>44707</v>
      </c>
      <c r="H175" s="105">
        <f>G175+12</f>
        <v>44719</v>
      </c>
      <c r="I175" s="91"/>
      <c r="J175" s="91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4"/>
      <c r="AG175" s="94"/>
      <c r="AH175" s="94"/>
      <c r="AI175" s="94"/>
      <c r="AJ175" s="94"/>
      <c r="AK175" s="94"/>
      <c r="AL175" s="94"/>
      <c r="AM175" s="94"/>
      <c r="AN175" s="93"/>
      <c r="AO175" s="93"/>
      <c r="AP175" s="93"/>
      <c r="AQ175" s="93"/>
      <c r="AR175" s="93"/>
      <c r="AS175" s="93"/>
      <c r="AT175" s="101"/>
      <c r="AU175" s="101"/>
      <c r="AV175" s="101"/>
      <c r="AW175" s="101"/>
      <c r="AX175" s="85"/>
      <c r="AY175" s="85"/>
      <c r="AZ175" s="93"/>
      <c r="BA175" s="93"/>
      <c r="BB175" s="93"/>
      <c r="BC175" s="93"/>
      <c r="BD175" s="93"/>
      <c r="BE175" s="93"/>
      <c r="BF175" s="93"/>
      <c r="BG175" s="93"/>
      <c r="BH175" s="99">
        <v>0.2</v>
      </c>
      <c r="BI175" s="99">
        <v>0.2</v>
      </c>
      <c r="BJ175" s="99">
        <v>0.6</v>
      </c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3"/>
      <c r="CK175" s="93"/>
      <c r="CL175" s="93"/>
      <c r="CM175" s="93"/>
      <c r="CN175" s="93"/>
      <c r="CO175" s="93"/>
      <c r="CP175" s="93"/>
      <c r="CQ175" s="93"/>
      <c r="CR175" s="93"/>
      <c r="CS175" s="93"/>
      <c r="CT175" s="93"/>
      <c r="CU175" s="93"/>
      <c r="CV175" s="93"/>
      <c r="CW175" s="93"/>
      <c r="CX175" s="93"/>
      <c r="CY175" s="93"/>
      <c r="CZ175" s="93"/>
    </row>
    <row r="176" spans="1:104" s="64" customFormat="1" ht="31.5" customHeight="1" thickBot="1">
      <c r="A176" s="34"/>
      <c r="B176" s="44"/>
      <c r="C176" s="101" t="s">
        <v>250</v>
      </c>
      <c r="D176" s="103" t="s">
        <v>441</v>
      </c>
      <c r="E176" s="147" t="s">
        <v>279</v>
      </c>
      <c r="F176" s="104">
        <v>1</v>
      </c>
      <c r="G176" s="105">
        <f>H175</f>
        <v>44719</v>
      </c>
      <c r="H176" s="105">
        <f>G176+12</f>
        <v>44731</v>
      </c>
      <c r="I176" s="91"/>
      <c r="J176" s="91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4"/>
      <c r="AG176" s="94"/>
      <c r="AH176" s="94"/>
      <c r="AI176" s="94"/>
      <c r="AJ176" s="94"/>
      <c r="AK176" s="94"/>
      <c r="AL176" s="94"/>
      <c r="AM176" s="94"/>
      <c r="AN176" s="93"/>
      <c r="AO176" s="93"/>
      <c r="AP176" s="93"/>
      <c r="AQ176" s="93"/>
      <c r="AR176" s="93"/>
      <c r="AS176" s="93"/>
      <c r="AT176" s="101"/>
      <c r="AU176" s="101"/>
      <c r="AV176" s="101"/>
      <c r="AW176" s="101"/>
      <c r="AX176" s="85"/>
      <c r="AY176" s="85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9">
        <v>0.5</v>
      </c>
      <c r="BK176" s="99">
        <v>0.5</v>
      </c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3"/>
      <c r="CK176" s="93"/>
      <c r="CL176" s="93"/>
      <c r="CM176" s="93"/>
      <c r="CN176" s="93"/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</row>
    <row r="177" spans="1:104" ht="33" customHeight="1" thickBot="1">
      <c r="A177" s="34"/>
      <c r="B177" s="44">
        <v>15.4</v>
      </c>
      <c r="C177" s="101" t="s">
        <v>251</v>
      </c>
      <c r="D177" s="103" t="s">
        <v>45</v>
      </c>
      <c r="E177" s="147" t="s">
        <v>69</v>
      </c>
      <c r="F177" s="104">
        <v>1936</v>
      </c>
      <c r="G177" s="105">
        <v>44652</v>
      </c>
      <c r="H177" s="105">
        <f>G177+58</f>
        <v>44710</v>
      </c>
      <c r="I177" s="91"/>
      <c r="J177" s="91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4"/>
      <c r="AG177" s="94"/>
      <c r="AH177" s="94"/>
      <c r="AI177" s="94"/>
      <c r="AJ177" s="94"/>
      <c r="AK177" s="94"/>
      <c r="AL177" s="94"/>
      <c r="AM177" s="94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113" t="s">
        <v>163</v>
      </c>
      <c r="BA177" s="113" t="s">
        <v>165</v>
      </c>
      <c r="BB177" s="113">
        <v>250</v>
      </c>
      <c r="BC177" s="113">
        <v>250</v>
      </c>
      <c r="BD177" s="113">
        <v>250</v>
      </c>
      <c r="BE177" s="113">
        <v>250</v>
      </c>
      <c r="BF177" s="113">
        <v>250</v>
      </c>
      <c r="BG177" s="113">
        <v>250</v>
      </c>
      <c r="BH177" s="113" t="s">
        <v>191</v>
      </c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  <c r="CI177" s="93"/>
      <c r="CJ177" s="93"/>
      <c r="CK177" s="93"/>
      <c r="CL177" s="93"/>
      <c r="CM177" s="93"/>
      <c r="CN177" s="93"/>
      <c r="CO177" s="93"/>
      <c r="CP177" s="93"/>
      <c r="CQ177" s="93"/>
      <c r="CR177" s="93"/>
      <c r="CS177" s="93"/>
      <c r="CT177" s="93"/>
      <c r="CU177" s="93"/>
      <c r="CV177" s="93"/>
      <c r="CW177" s="93"/>
      <c r="CX177" s="93"/>
      <c r="CY177" s="93"/>
      <c r="CZ177" s="93"/>
    </row>
    <row r="178" spans="1:104" ht="16.5" thickBot="1">
      <c r="A178" s="34"/>
      <c r="B178" s="44"/>
      <c r="C178" s="82"/>
      <c r="D178" s="161" t="s">
        <v>173</v>
      </c>
      <c r="E178" s="161"/>
      <c r="F178" s="161"/>
      <c r="G178" s="161"/>
      <c r="H178" s="161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2"/>
      <c r="V178" s="82"/>
      <c r="W178" s="82"/>
      <c r="X178" s="82"/>
      <c r="Y178" s="82"/>
      <c r="Z178" s="82"/>
      <c r="AA178" s="82"/>
      <c r="AB178" s="82"/>
      <c r="AC178" s="85"/>
      <c r="AD178" s="85"/>
      <c r="AE178" s="85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8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</row>
    <row r="179" spans="1:104" ht="32.25" thickBot="1">
      <c r="A179" s="34"/>
      <c r="B179" s="44">
        <v>86</v>
      </c>
      <c r="C179" s="87" t="s">
        <v>252</v>
      </c>
      <c r="D179" s="120" t="s">
        <v>60</v>
      </c>
      <c r="E179" s="89"/>
      <c r="F179" s="109"/>
      <c r="G179" s="110">
        <f>G180</f>
        <v>44692</v>
      </c>
      <c r="H179" s="110">
        <f>H183</f>
        <v>44811</v>
      </c>
      <c r="I179" s="91"/>
      <c r="J179" s="91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4"/>
      <c r="AG179" s="94"/>
      <c r="AH179" s="94"/>
      <c r="AI179" s="94"/>
      <c r="AJ179" s="94"/>
      <c r="AK179" s="94"/>
      <c r="AL179" s="94"/>
      <c r="AM179" s="94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93"/>
      <c r="CB179" s="93"/>
      <c r="CC179" s="93"/>
      <c r="CD179" s="93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</row>
    <row r="180" spans="1:104" s="64" customFormat="1" ht="31.5" customHeight="1" thickBot="1">
      <c r="A180" s="34"/>
      <c r="B180" s="44"/>
      <c r="C180" s="112" t="s">
        <v>443</v>
      </c>
      <c r="D180" s="96" t="s">
        <v>442</v>
      </c>
      <c r="E180" s="97" t="s">
        <v>72</v>
      </c>
      <c r="F180" s="97">
        <v>5279</v>
      </c>
      <c r="G180" s="98">
        <v>44692</v>
      </c>
      <c r="H180" s="98">
        <f>G180+109</f>
        <v>44801</v>
      </c>
      <c r="I180" s="91"/>
      <c r="J180" s="91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4"/>
      <c r="AG180" s="94"/>
      <c r="AH180" s="94"/>
      <c r="AI180" s="94"/>
      <c r="AJ180" s="94"/>
      <c r="AK180" s="94"/>
      <c r="AL180" s="94"/>
      <c r="AM180" s="94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99">
        <v>320</v>
      </c>
      <c r="BG180" s="99">
        <v>320</v>
      </c>
      <c r="BH180" s="99">
        <v>320</v>
      </c>
      <c r="BI180" s="99">
        <v>320</v>
      </c>
      <c r="BJ180" s="99">
        <v>320</v>
      </c>
      <c r="BK180" s="99">
        <v>320</v>
      </c>
      <c r="BL180" s="99">
        <v>320</v>
      </c>
      <c r="BM180" s="99">
        <v>320</v>
      </c>
      <c r="BN180" s="99">
        <v>320</v>
      </c>
      <c r="BO180" s="99">
        <v>320</v>
      </c>
      <c r="BP180" s="99">
        <v>320</v>
      </c>
      <c r="BQ180" s="99">
        <v>320</v>
      </c>
      <c r="BR180" s="99">
        <v>320</v>
      </c>
      <c r="BS180" s="99">
        <v>320</v>
      </c>
      <c r="BT180" s="99">
        <v>320</v>
      </c>
      <c r="BU180" s="99">
        <v>479</v>
      </c>
      <c r="BV180" s="85"/>
      <c r="BW180" s="85"/>
      <c r="BX180" s="85"/>
      <c r="BY180" s="85"/>
      <c r="BZ180" s="85"/>
      <c r="CA180" s="93"/>
      <c r="CB180" s="93"/>
      <c r="CC180" s="93"/>
      <c r="CD180" s="93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</row>
    <row r="181" spans="1:104" s="64" customFormat="1" ht="31.5" customHeight="1" thickBot="1">
      <c r="A181" s="34"/>
      <c r="B181" s="44"/>
      <c r="C181" s="112" t="s">
        <v>444</v>
      </c>
      <c r="D181" s="96" t="s">
        <v>445</v>
      </c>
      <c r="E181" s="97" t="s">
        <v>72</v>
      </c>
      <c r="F181" s="97">
        <v>1035</v>
      </c>
      <c r="G181" s="98">
        <f>G180</f>
        <v>44692</v>
      </c>
      <c r="H181" s="98">
        <f>G181+20</f>
        <v>44712</v>
      </c>
      <c r="I181" s="91"/>
      <c r="J181" s="91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4"/>
      <c r="AG181" s="94"/>
      <c r="AH181" s="94"/>
      <c r="AI181" s="94"/>
      <c r="AJ181" s="94"/>
      <c r="AK181" s="94"/>
      <c r="AL181" s="94"/>
      <c r="AM181" s="94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99">
        <v>400</v>
      </c>
      <c r="BG181" s="99">
        <v>400</v>
      </c>
      <c r="BH181" s="99">
        <v>200</v>
      </c>
      <c r="BI181" s="99">
        <v>35</v>
      </c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93"/>
      <c r="CB181" s="93"/>
      <c r="CC181" s="93"/>
      <c r="CD181" s="93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</row>
    <row r="182" spans="1:104" s="64" customFormat="1" ht="31.5" customHeight="1" thickBot="1">
      <c r="A182" s="34"/>
      <c r="B182" s="44"/>
      <c r="C182" s="102" t="s">
        <v>446</v>
      </c>
      <c r="D182" s="103" t="s">
        <v>461</v>
      </c>
      <c r="E182" s="104" t="s">
        <v>72</v>
      </c>
      <c r="F182" s="104">
        <v>7423</v>
      </c>
      <c r="G182" s="105">
        <v>44621</v>
      </c>
      <c r="H182" s="105">
        <f>G182+65</f>
        <v>44686</v>
      </c>
      <c r="I182" s="91"/>
      <c r="J182" s="91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4"/>
      <c r="AG182" s="94"/>
      <c r="AH182" s="94"/>
      <c r="AI182" s="94"/>
      <c r="AJ182" s="94"/>
      <c r="AK182" s="94"/>
      <c r="AL182" s="94"/>
      <c r="AM182" s="94"/>
      <c r="AN182" s="85"/>
      <c r="AO182" s="85"/>
      <c r="AP182" s="85"/>
      <c r="AQ182" s="85"/>
      <c r="AR182" s="85"/>
      <c r="AS182" s="85"/>
      <c r="AT182" s="85"/>
      <c r="AU182" s="85"/>
      <c r="AV182" s="99">
        <v>740</v>
      </c>
      <c r="AW182" s="99">
        <v>740</v>
      </c>
      <c r="AX182" s="99">
        <v>740</v>
      </c>
      <c r="AY182" s="99">
        <v>740</v>
      </c>
      <c r="AZ182" s="99">
        <v>740</v>
      </c>
      <c r="BA182" s="99">
        <v>740</v>
      </c>
      <c r="BB182" s="99">
        <v>740</v>
      </c>
      <c r="BC182" s="99">
        <v>740</v>
      </c>
      <c r="BD182" s="99">
        <v>740</v>
      </c>
      <c r="BE182" s="99">
        <v>763</v>
      </c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93"/>
      <c r="CB182" s="93"/>
      <c r="CC182" s="93"/>
      <c r="CD182" s="93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</row>
    <row r="183" spans="1:104" s="64" customFormat="1" ht="31.5" customHeight="1" thickBot="1">
      <c r="A183" s="34"/>
      <c r="B183" s="44"/>
      <c r="C183" s="102" t="s">
        <v>462</v>
      </c>
      <c r="D183" s="103" t="s">
        <v>463</v>
      </c>
      <c r="E183" s="104" t="s">
        <v>72</v>
      </c>
      <c r="F183" s="104">
        <v>7000</v>
      </c>
      <c r="G183" s="105">
        <f>H182+60</f>
        <v>44746</v>
      </c>
      <c r="H183" s="105">
        <f>G183+65</f>
        <v>44811</v>
      </c>
      <c r="I183" s="91"/>
      <c r="J183" s="91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4"/>
      <c r="AG183" s="94"/>
      <c r="AH183" s="94"/>
      <c r="AI183" s="94"/>
      <c r="AJ183" s="94"/>
      <c r="AK183" s="94"/>
      <c r="AL183" s="94"/>
      <c r="AM183" s="94"/>
      <c r="AN183" s="85"/>
      <c r="AO183" s="85"/>
      <c r="AP183" s="85"/>
      <c r="AQ183" s="85"/>
      <c r="AR183" s="85"/>
      <c r="AS183" s="85"/>
      <c r="AT183" s="85"/>
      <c r="AU183" s="85"/>
      <c r="AV183" s="94"/>
      <c r="AW183" s="94"/>
      <c r="AX183" s="94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99">
        <v>700</v>
      </c>
      <c r="BO183" s="99">
        <v>700</v>
      </c>
      <c r="BP183" s="99">
        <v>700</v>
      </c>
      <c r="BQ183" s="99">
        <v>700</v>
      </c>
      <c r="BR183" s="99">
        <v>700</v>
      </c>
      <c r="BS183" s="99">
        <v>700</v>
      </c>
      <c r="BT183" s="99">
        <v>700</v>
      </c>
      <c r="BU183" s="99">
        <v>700</v>
      </c>
      <c r="BV183" s="99">
        <v>700</v>
      </c>
      <c r="BW183" s="99">
        <v>700</v>
      </c>
      <c r="BX183" s="85"/>
      <c r="BY183" s="85"/>
      <c r="BZ183" s="85"/>
      <c r="CA183" s="93"/>
      <c r="CB183" s="93"/>
      <c r="CC183" s="93"/>
      <c r="CD183" s="93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</row>
    <row r="184" spans="1:104" ht="31.5" customHeight="1" thickBot="1">
      <c r="A184" s="34"/>
      <c r="B184" s="44"/>
      <c r="C184" s="87" t="s">
        <v>253</v>
      </c>
      <c r="D184" s="88" t="s">
        <v>46</v>
      </c>
      <c r="E184" s="89"/>
      <c r="F184" s="89"/>
      <c r="G184" s="90">
        <f>G185</f>
        <v>44805</v>
      </c>
      <c r="H184" s="90">
        <f>H188</f>
        <v>44892</v>
      </c>
      <c r="I184" s="91"/>
      <c r="J184" s="91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4"/>
      <c r="AG184" s="94"/>
      <c r="AH184" s="94"/>
      <c r="AI184" s="94"/>
      <c r="AJ184" s="94"/>
      <c r="AK184" s="94"/>
      <c r="AL184" s="94"/>
      <c r="AM184" s="94"/>
      <c r="AN184" s="93"/>
      <c r="AO184" s="93"/>
      <c r="AP184" s="93"/>
      <c r="AQ184" s="93"/>
      <c r="AR184" s="93"/>
      <c r="AS184" s="93"/>
      <c r="AT184" s="93"/>
      <c r="AU184" s="93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93"/>
      <c r="CB184" s="93"/>
      <c r="CC184" s="93"/>
      <c r="CD184" s="93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</row>
    <row r="185" spans="1:104" s="64" customFormat="1" ht="31.5" customHeight="1" thickBot="1">
      <c r="A185" s="34"/>
      <c r="B185" s="44"/>
      <c r="C185" s="112" t="s">
        <v>447</v>
      </c>
      <c r="D185" s="96" t="s">
        <v>449</v>
      </c>
      <c r="E185" s="97" t="s">
        <v>72</v>
      </c>
      <c r="F185" s="97">
        <v>11042</v>
      </c>
      <c r="G185" s="98">
        <v>44805</v>
      </c>
      <c r="H185" s="98">
        <f>G185+35</f>
        <v>44840</v>
      </c>
      <c r="I185" s="91"/>
      <c r="J185" s="91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4"/>
      <c r="AG185" s="94"/>
      <c r="AH185" s="94"/>
      <c r="AI185" s="94"/>
      <c r="AJ185" s="94"/>
      <c r="AK185" s="94"/>
      <c r="AL185" s="94"/>
      <c r="AM185" s="94"/>
      <c r="AN185" s="93"/>
      <c r="AO185" s="93"/>
      <c r="AP185" s="93"/>
      <c r="AQ185" s="93"/>
      <c r="AR185" s="93"/>
      <c r="AS185" s="93"/>
      <c r="AT185" s="93"/>
      <c r="AU185" s="93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99">
        <v>1840</v>
      </c>
      <c r="BW185" s="99">
        <v>1840</v>
      </c>
      <c r="BX185" s="99">
        <v>1840</v>
      </c>
      <c r="BY185" s="99">
        <v>1840</v>
      </c>
      <c r="BZ185" s="99">
        <v>1840</v>
      </c>
      <c r="CA185" s="99">
        <v>1842</v>
      </c>
      <c r="CB185" s="93"/>
      <c r="CC185" s="93"/>
      <c r="CD185" s="93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</row>
    <row r="186" spans="1:104" s="64" customFormat="1" ht="31.5" customHeight="1" thickBot="1">
      <c r="A186" s="34"/>
      <c r="B186" s="44"/>
      <c r="C186" s="112" t="s">
        <v>448</v>
      </c>
      <c r="D186" s="96" t="s">
        <v>450</v>
      </c>
      <c r="E186" s="97" t="s">
        <v>72</v>
      </c>
      <c r="F186" s="97">
        <v>21029</v>
      </c>
      <c r="G186" s="98">
        <f>G185</f>
        <v>44805</v>
      </c>
      <c r="H186" s="98">
        <f>G186+45</f>
        <v>44850</v>
      </c>
      <c r="I186" s="91"/>
      <c r="J186" s="91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4"/>
      <c r="AG186" s="94"/>
      <c r="AH186" s="94"/>
      <c r="AI186" s="94"/>
      <c r="AJ186" s="94"/>
      <c r="AK186" s="94"/>
      <c r="AL186" s="94"/>
      <c r="AM186" s="94"/>
      <c r="AN186" s="93"/>
      <c r="AO186" s="93"/>
      <c r="AP186" s="93"/>
      <c r="AQ186" s="93"/>
      <c r="AR186" s="93"/>
      <c r="AS186" s="93"/>
      <c r="AT186" s="93"/>
      <c r="AU186" s="93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99">
        <v>3000</v>
      </c>
      <c r="BW186" s="99">
        <v>3000</v>
      </c>
      <c r="BX186" s="99">
        <v>3000</v>
      </c>
      <c r="BY186" s="99">
        <v>3000</v>
      </c>
      <c r="BZ186" s="99">
        <v>3000</v>
      </c>
      <c r="CA186" s="99">
        <v>3000</v>
      </c>
      <c r="CB186" s="99">
        <v>3029</v>
      </c>
      <c r="CC186" s="93"/>
      <c r="CD186" s="93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</row>
    <row r="187" spans="1:104" ht="31.5" customHeight="1" thickBot="1">
      <c r="A187" s="34"/>
      <c r="B187" s="44"/>
      <c r="C187" s="95" t="s">
        <v>254</v>
      </c>
      <c r="D187" s="121" t="s">
        <v>47</v>
      </c>
      <c r="E187" s="117" t="s">
        <v>67</v>
      </c>
      <c r="F187" s="97">
        <v>60</v>
      </c>
      <c r="G187" s="98">
        <v>44934</v>
      </c>
      <c r="H187" s="98">
        <v>44955</v>
      </c>
      <c r="I187" s="122"/>
      <c r="J187" s="122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5"/>
      <c r="AG187" s="125"/>
      <c r="AH187" s="125"/>
      <c r="AI187" s="125"/>
      <c r="AJ187" s="125"/>
      <c r="AK187" s="125"/>
      <c r="AL187" s="125"/>
      <c r="AM187" s="125"/>
      <c r="AN187" s="124"/>
      <c r="AO187" s="124"/>
      <c r="AP187" s="124"/>
      <c r="AQ187" s="124"/>
      <c r="AR187" s="124"/>
      <c r="AS187" s="124"/>
      <c r="AT187" s="124"/>
      <c r="AU187" s="124"/>
      <c r="AV187" s="124"/>
      <c r="AW187" s="124"/>
      <c r="AX187" s="124"/>
      <c r="AY187" s="124"/>
      <c r="AZ187" s="124"/>
      <c r="BA187" s="124"/>
      <c r="BB187" s="124"/>
      <c r="BC187" s="124"/>
      <c r="BD187" s="124"/>
      <c r="BE187" s="124"/>
      <c r="BF187" s="124"/>
      <c r="BG187" s="124"/>
      <c r="BH187" s="124"/>
      <c r="BI187" s="124"/>
      <c r="BJ187" s="124"/>
      <c r="BK187" s="124"/>
      <c r="BL187" s="124"/>
      <c r="BM187" s="124"/>
      <c r="BN187" s="124"/>
      <c r="BO187" s="124"/>
      <c r="BP187" s="124"/>
      <c r="BQ187" s="124"/>
      <c r="BR187" s="101"/>
      <c r="BS187" s="101"/>
      <c r="BT187" s="101"/>
      <c r="BU187" s="101"/>
      <c r="BV187" s="101"/>
      <c r="BW187" s="101"/>
      <c r="BX187" s="101"/>
      <c r="BY187" s="101"/>
      <c r="BZ187" s="101"/>
      <c r="CA187" s="99">
        <v>10</v>
      </c>
      <c r="CB187" s="99">
        <v>10</v>
      </c>
      <c r="CC187" s="99">
        <v>20</v>
      </c>
      <c r="CD187" s="99">
        <v>20</v>
      </c>
      <c r="CE187" s="124"/>
      <c r="CF187" s="124"/>
      <c r="CG187" s="124"/>
      <c r="CH187" s="124"/>
      <c r="CI187" s="124"/>
      <c r="CJ187" s="124"/>
      <c r="CK187" s="124"/>
      <c r="CL187" s="124"/>
      <c r="CM187" s="124"/>
      <c r="CN187" s="124"/>
      <c r="CO187" s="124"/>
      <c r="CP187" s="124"/>
      <c r="CQ187" s="124"/>
      <c r="CR187" s="124"/>
      <c r="CS187" s="124"/>
      <c r="CT187" s="124"/>
      <c r="CU187" s="124"/>
      <c r="CV187" s="124"/>
      <c r="CW187" s="124"/>
      <c r="CX187" s="124"/>
      <c r="CY187" s="124"/>
      <c r="CZ187" s="124"/>
    </row>
    <row r="188" spans="1:104" ht="31.5" customHeight="1" thickBot="1">
      <c r="A188" s="45"/>
      <c r="B188" s="46"/>
      <c r="C188" s="101" t="s">
        <v>255</v>
      </c>
      <c r="D188" s="148" t="s">
        <v>61</v>
      </c>
      <c r="E188" s="147" t="s">
        <v>67</v>
      </c>
      <c r="F188" s="104">
        <v>16</v>
      </c>
      <c r="G188" s="105">
        <v>44866</v>
      </c>
      <c r="H188" s="105">
        <f>G188+26</f>
        <v>44892</v>
      </c>
      <c r="I188" s="122"/>
      <c r="J188" s="122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5"/>
      <c r="AG188" s="125"/>
      <c r="AH188" s="125"/>
      <c r="AI188" s="125"/>
      <c r="AJ188" s="125"/>
      <c r="AK188" s="125"/>
      <c r="AL188" s="125"/>
      <c r="AM188" s="125"/>
      <c r="AN188" s="124"/>
      <c r="AO188" s="124"/>
      <c r="AP188" s="124"/>
      <c r="AQ188" s="124"/>
      <c r="AR188" s="124"/>
      <c r="AS188" s="124"/>
      <c r="AT188" s="124"/>
      <c r="AU188" s="124"/>
      <c r="AV188" s="124"/>
      <c r="AW188" s="124"/>
      <c r="AX188" s="124"/>
      <c r="AY188" s="124"/>
      <c r="AZ188" s="124"/>
      <c r="BA188" s="124"/>
      <c r="BB188" s="124"/>
      <c r="BC188" s="124"/>
      <c r="BD188" s="124"/>
      <c r="BE188" s="124"/>
      <c r="BF188" s="124"/>
      <c r="BG188" s="124"/>
      <c r="BH188" s="124"/>
      <c r="BI188" s="124"/>
      <c r="BJ188" s="124"/>
      <c r="BK188" s="124"/>
      <c r="BL188" s="124"/>
      <c r="BM188" s="124"/>
      <c r="BN188" s="124"/>
      <c r="BO188" s="124"/>
      <c r="BP188" s="124"/>
      <c r="BQ188" s="124"/>
      <c r="BR188" s="101"/>
      <c r="BS188" s="101"/>
      <c r="BT188" s="101"/>
      <c r="BU188" s="101"/>
      <c r="BV188" s="101"/>
      <c r="BW188" s="101"/>
      <c r="BX188" s="101"/>
      <c r="BY188" s="101"/>
      <c r="BZ188" s="101"/>
      <c r="CA188" s="101"/>
      <c r="CB188" s="101"/>
      <c r="CC188" s="101"/>
      <c r="CD188" s="101"/>
      <c r="CE188" s="99">
        <v>2</v>
      </c>
      <c r="CF188" s="99">
        <v>2</v>
      </c>
      <c r="CG188" s="99">
        <v>4</v>
      </c>
      <c r="CH188" s="99">
        <v>8</v>
      </c>
      <c r="CI188" s="124"/>
      <c r="CJ188" s="124"/>
      <c r="CK188" s="124"/>
      <c r="CL188" s="124"/>
      <c r="CM188" s="124"/>
      <c r="CN188" s="124"/>
      <c r="CO188" s="124"/>
      <c r="CP188" s="124"/>
      <c r="CQ188" s="124"/>
      <c r="CR188" s="124"/>
      <c r="CS188" s="124"/>
      <c r="CT188" s="124"/>
      <c r="CU188" s="124"/>
      <c r="CV188" s="124"/>
      <c r="CW188" s="124"/>
      <c r="CX188" s="124"/>
      <c r="CY188" s="124"/>
      <c r="CZ188" s="124"/>
    </row>
    <row r="189" spans="1:104" s="64" customFormat="1" ht="31.5" customHeight="1" thickBot="1">
      <c r="A189" s="35"/>
      <c r="B189" s="44"/>
      <c r="C189" s="87" t="s">
        <v>256</v>
      </c>
      <c r="D189" s="88" t="s">
        <v>48</v>
      </c>
      <c r="E189" s="89"/>
      <c r="F189" s="126"/>
      <c r="G189" s="90">
        <f>G190</f>
        <v>44621</v>
      </c>
      <c r="H189" s="90">
        <f>H192</f>
        <v>44726</v>
      </c>
      <c r="I189" s="122"/>
      <c r="J189" s="122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5"/>
      <c r="AG189" s="125"/>
      <c r="AH189" s="125"/>
      <c r="AI189" s="125"/>
      <c r="AJ189" s="125"/>
      <c r="AK189" s="125"/>
      <c r="AL189" s="125"/>
      <c r="AM189" s="125"/>
      <c r="AN189" s="124"/>
      <c r="AO189" s="124"/>
      <c r="AP189" s="124"/>
      <c r="AQ189" s="124"/>
      <c r="AR189" s="124"/>
      <c r="AS189" s="124"/>
      <c r="AT189" s="124"/>
      <c r="AU189" s="124"/>
      <c r="AV189" s="124"/>
      <c r="AW189" s="124"/>
      <c r="AX189" s="124"/>
      <c r="AY189" s="124"/>
      <c r="AZ189" s="124"/>
      <c r="BA189" s="124"/>
      <c r="BB189" s="124"/>
      <c r="BC189" s="124"/>
      <c r="BD189" s="124"/>
      <c r="BE189" s="124"/>
      <c r="BF189" s="124"/>
      <c r="BG189" s="124"/>
      <c r="BH189" s="124"/>
      <c r="BI189" s="124"/>
      <c r="BJ189" s="124"/>
      <c r="BK189" s="124"/>
      <c r="BL189" s="124"/>
      <c r="BM189" s="124"/>
      <c r="BN189" s="124"/>
      <c r="BO189" s="124"/>
      <c r="BP189" s="124"/>
      <c r="BQ189" s="124"/>
      <c r="BR189" s="101"/>
      <c r="BS189" s="101"/>
      <c r="BT189" s="101"/>
      <c r="BU189" s="101"/>
      <c r="BV189" s="101"/>
      <c r="BW189" s="101"/>
      <c r="BX189" s="101"/>
      <c r="BY189" s="101"/>
      <c r="BZ189" s="101"/>
      <c r="CA189" s="85"/>
      <c r="CB189" s="85"/>
      <c r="CC189" s="85"/>
      <c r="CD189" s="85"/>
      <c r="CE189" s="124"/>
      <c r="CF189" s="124"/>
      <c r="CG189" s="124"/>
      <c r="CH189" s="124"/>
      <c r="CI189" s="124"/>
      <c r="CJ189" s="124"/>
      <c r="CK189" s="124"/>
      <c r="CL189" s="124"/>
      <c r="CM189" s="124"/>
      <c r="CN189" s="124"/>
      <c r="CO189" s="124"/>
      <c r="CP189" s="124"/>
      <c r="CQ189" s="124"/>
      <c r="CR189" s="124"/>
      <c r="CS189" s="124"/>
      <c r="CT189" s="124"/>
      <c r="CU189" s="124"/>
      <c r="CV189" s="124"/>
      <c r="CW189" s="124"/>
      <c r="CX189" s="124"/>
      <c r="CY189" s="124"/>
      <c r="CZ189" s="124"/>
    </row>
    <row r="190" spans="1:104" s="64" customFormat="1" ht="72" customHeight="1" thickBot="1">
      <c r="A190" s="35"/>
      <c r="B190" s="44"/>
      <c r="C190" s="102" t="s">
        <v>451</v>
      </c>
      <c r="D190" s="148" t="s">
        <v>454</v>
      </c>
      <c r="E190" s="147" t="s">
        <v>67</v>
      </c>
      <c r="F190" s="104">
        <v>2115</v>
      </c>
      <c r="G190" s="105">
        <v>44621</v>
      </c>
      <c r="H190" s="105">
        <f>G190+90</f>
        <v>44711</v>
      </c>
      <c r="I190" s="122"/>
      <c r="J190" s="122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5"/>
      <c r="AG190" s="125"/>
      <c r="AH190" s="125"/>
      <c r="AI190" s="125"/>
      <c r="AJ190" s="125"/>
      <c r="AK190" s="125"/>
      <c r="AL190" s="125"/>
      <c r="AM190" s="125"/>
      <c r="AN190" s="124"/>
      <c r="AO190" s="124"/>
      <c r="AP190" s="124"/>
      <c r="AQ190" s="124"/>
      <c r="AR190" s="124"/>
      <c r="AS190" s="124"/>
      <c r="AT190" s="124"/>
      <c r="AU190" s="124"/>
      <c r="AV190" s="99">
        <v>150</v>
      </c>
      <c r="AW190" s="99">
        <v>150</v>
      </c>
      <c r="AX190" s="99">
        <v>150</v>
      </c>
      <c r="AY190" s="99">
        <v>150</v>
      </c>
      <c r="AZ190" s="99">
        <v>150</v>
      </c>
      <c r="BA190" s="99">
        <v>150</v>
      </c>
      <c r="BB190" s="99">
        <v>150</v>
      </c>
      <c r="BC190" s="99">
        <v>150</v>
      </c>
      <c r="BD190" s="99">
        <v>150</v>
      </c>
      <c r="BE190" s="99">
        <v>150</v>
      </c>
      <c r="BF190" s="99">
        <v>150</v>
      </c>
      <c r="BG190" s="99">
        <v>150</v>
      </c>
      <c r="BH190" s="99">
        <v>150</v>
      </c>
      <c r="BI190" s="99">
        <v>165</v>
      </c>
      <c r="BJ190" s="124"/>
      <c r="BK190" s="124"/>
      <c r="BL190" s="124"/>
      <c r="BM190" s="124"/>
      <c r="BN190" s="124"/>
      <c r="BO190" s="124"/>
      <c r="BP190" s="124"/>
      <c r="BQ190" s="124"/>
      <c r="BR190" s="101"/>
      <c r="BS190" s="101"/>
      <c r="BT190" s="101"/>
      <c r="BU190" s="101"/>
      <c r="BV190" s="101"/>
      <c r="BW190" s="101"/>
      <c r="BX190" s="101"/>
      <c r="BY190" s="101"/>
      <c r="BZ190" s="101"/>
      <c r="CA190" s="85"/>
      <c r="CB190" s="85"/>
      <c r="CC190" s="85"/>
      <c r="CD190" s="85"/>
      <c r="CE190" s="124"/>
      <c r="CF190" s="124"/>
      <c r="CG190" s="124"/>
      <c r="CH190" s="124"/>
      <c r="CI190" s="124"/>
      <c r="CJ190" s="124"/>
      <c r="CK190" s="124"/>
      <c r="CL190" s="124"/>
      <c r="CM190" s="124"/>
      <c r="CN190" s="124"/>
      <c r="CO190" s="124"/>
      <c r="CP190" s="124"/>
      <c r="CQ190" s="124"/>
      <c r="CR190" s="124"/>
      <c r="CS190" s="124"/>
      <c r="CT190" s="124"/>
      <c r="CU190" s="124"/>
      <c r="CV190" s="124"/>
      <c r="CW190" s="124"/>
      <c r="CX190" s="124"/>
      <c r="CY190" s="124"/>
      <c r="CZ190" s="124"/>
    </row>
    <row r="191" spans="1:104" s="64" customFormat="1" ht="50.25" customHeight="1" thickBot="1">
      <c r="A191" s="35"/>
      <c r="B191" s="44"/>
      <c r="C191" s="102" t="s">
        <v>452</v>
      </c>
      <c r="D191" s="148" t="s">
        <v>455</v>
      </c>
      <c r="E191" s="147" t="s">
        <v>69</v>
      </c>
      <c r="F191" s="104">
        <v>5000</v>
      </c>
      <c r="G191" s="105">
        <f>H190</f>
        <v>44711</v>
      </c>
      <c r="H191" s="105">
        <f>G191+30</f>
        <v>44741</v>
      </c>
      <c r="I191" s="122"/>
      <c r="J191" s="122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5"/>
      <c r="AG191" s="125"/>
      <c r="AH191" s="125"/>
      <c r="AI191" s="125"/>
      <c r="AJ191" s="125"/>
      <c r="AK191" s="125"/>
      <c r="AL191" s="125"/>
      <c r="AM191" s="125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4"/>
      <c r="BC191" s="124"/>
      <c r="BD191" s="99">
        <v>500</v>
      </c>
      <c r="BE191" s="99">
        <v>500</v>
      </c>
      <c r="BF191" s="99">
        <v>500</v>
      </c>
      <c r="BG191" s="99">
        <v>500</v>
      </c>
      <c r="BH191" s="99">
        <v>500</v>
      </c>
      <c r="BI191" s="99">
        <v>500</v>
      </c>
      <c r="BJ191" s="99">
        <v>500</v>
      </c>
      <c r="BK191" s="99">
        <v>500</v>
      </c>
      <c r="BL191" s="99">
        <v>500</v>
      </c>
      <c r="BM191" s="99">
        <v>500</v>
      </c>
      <c r="BN191" s="124"/>
      <c r="BO191" s="124"/>
      <c r="BP191" s="124"/>
      <c r="BQ191" s="124"/>
      <c r="BR191" s="101"/>
      <c r="BS191" s="101"/>
      <c r="BT191" s="101"/>
      <c r="BU191" s="101"/>
      <c r="BV191" s="101"/>
      <c r="BW191" s="101"/>
      <c r="BX191" s="101"/>
      <c r="BY191" s="101"/>
      <c r="BZ191" s="101"/>
      <c r="CA191" s="85"/>
      <c r="CB191" s="85"/>
      <c r="CC191" s="85"/>
      <c r="CD191" s="85"/>
      <c r="CE191" s="124"/>
      <c r="CF191" s="124"/>
      <c r="CG191" s="124"/>
      <c r="CH191" s="124"/>
      <c r="CI191" s="124"/>
      <c r="CJ191" s="124"/>
      <c r="CK191" s="124"/>
      <c r="CL191" s="124"/>
      <c r="CM191" s="124"/>
      <c r="CN191" s="124"/>
      <c r="CO191" s="124"/>
      <c r="CP191" s="124"/>
      <c r="CQ191" s="124"/>
      <c r="CR191" s="124"/>
      <c r="CS191" s="124"/>
      <c r="CT191" s="124"/>
      <c r="CU191" s="124"/>
      <c r="CV191" s="124"/>
      <c r="CW191" s="124"/>
      <c r="CX191" s="124"/>
      <c r="CY191" s="124"/>
      <c r="CZ191" s="124"/>
    </row>
    <row r="192" spans="1:104" s="64" customFormat="1" ht="31.5" customHeight="1" thickBot="1">
      <c r="A192" s="35"/>
      <c r="B192" s="44"/>
      <c r="C192" s="102" t="s">
        <v>453</v>
      </c>
      <c r="D192" s="148" t="s">
        <v>456</v>
      </c>
      <c r="E192" s="147" t="s">
        <v>69</v>
      </c>
      <c r="F192" s="104">
        <v>10</v>
      </c>
      <c r="G192" s="105">
        <f>G191</f>
        <v>44711</v>
      </c>
      <c r="H192" s="105">
        <f>G192+15</f>
        <v>44726</v>
      </c>
      <c r="I192" s="122"/>
      <c r="J192" s="122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5"/>
      <c r="AG192" s="125"/>
      <c r="AH192" s="125"/>
      <c r="AI192" s="125"/>
      <c r="AJ192" s="125"/>
      <c r="AK192" s="125"/>
      <c r="AL192" s="125"/>
      <c r="AM192" s="125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4"/>
      <c r="BD192" s="124"/>
      <c r="BE192" s="124"/>
      <c r="BF192" s="124"/>
      <c r="BG192" s="124"/>
      <c r="BH192" s="124"/>
      <c r="BI192" s="99">
        <v>3</v>
      </c>
      <c r="BJ192" s="99">
        <v>3</v>
      </c>
      <c r="BK192" s="99">
        <v>4</v>
      </c>
      <c r="BL192" s="124"/>
      <c r="BM192" s="124"/>
      <c r="BN192" s="124"/>
      <c r="BO192" s="124"/>
      <c r="BP192" s="124"/>
      <c r="BQ192" s="124"/>
      <c r="BR192" s="101"/>
      <c r="BS192" s="101"/>
      <c r="BT192" s="101"/>
      <c r="BU192" s="101"/>
      <c r="BV192" s="101"/>
      <c r="BW192" s="101"/>
      <c r="BX192" s="101"/>
      <c r="BY192" s="101"/>
      <c r="BZ192" s="101"/>
      <c r="CA192" s="85"/>
      <c r="CB192" s="85"/>
      <c r="CC192" s="85"/>
      <c r="CD192" s="85"/>
      <c r="CE192" s="124"/>
      <c r="CF192" s="124"/>
      <c r="CG192" s="124"/>
      <c r="CH192" s="124"/>
      <c r="CI192" s="124"/>
      <c r="CJ192" s="124"/>
      <c r="CK192" s="124"/>
      <c r="CL192" s="124"/>
      <c r="CM192" s="124"/>
      <c r="CN192" s="124"/>
      <c r="CO192" s="124"/>
      <c r="CP192" s="124"/>
      <c r="CQ192" s="124"/>
      <c r="CR192" s="124"/>
      <c r="CS192" s="124"/>
      <c r="CT192" s="124"/>
      <c r="CU192" s="124"/>
      <c r="CV192" s="124"/>
      <c r="CW192" s="124"/>
      <c r="CX192" s="124"/>
      <c r="CY192" s="124"/>
      <c r="CZ192" s="124"/>
    </row>
    <row r="193" spans="2:104" ht="16.5" thickBot="1">
      <c r="B193" s="10"/>
      <c r="C193" s="82"/>
      <c r="D193" s="161" t="s">
        <v>174</v>
      </c>
      <c r="E193" s="161"/>
      <c r="F193" s="161"/>
      <c r="G193" s="161"/>
      <c r="H193" s="161"/>
      <c r="I193" s="161" t="s">
        <v>49</v>
      </c>
      <c r="J193" s="161"/>
      <c r="K193" s="161"/>
      <c r="L193" s="161"/>
      <c r="M193" s="161" t="s">
        <v>49</v>
      </c>
      <c r="N193" s="161"/>
      <c r="O193" s="161"/>
      <c r="P193" s="161"/>
      <c r="Q193" s="161" t="s">
        <v>49</v>
      </c>
      <c r="R193" s="161"/>
      <c r="S193" s="161"/>
      <c r="T193" s="161"/>
      <c r="U193" s="161" t="s">
        <v>49</v>
      </c>
      <c r="V193" s="161"/>
      <c r="W193" s="161"/>
      <c r="X193" s="161"/>
      <c r="Y193" s="161" t="s">
        <v>49</v>
      </c>
      <c r="Z193" s="161"/>
      <c r="AA193" s="161"/>
      <c r="AB193" s="161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8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8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</row>
    <row r="194" spans="2:104" s="17" customFormat="1" ht="32.25" thickBot="1">
      <c r="B194" s="10"/>
      <c r="C194" s="95" t="s">
        <v>257</v>
      </c>
      <c r="D194" s="127" t="s">
        <v>166</v>
      </c>
      <c r="E194" s="117" t="s">
        <v>65</v>
      </c>
      <c r="F194" s="97" t="s">
        <v>167</v>
      </c>
      <c r="G194" s="105">
        <v>44713</v>
      </c>
      <c r="H194" s="98">
        <f>G194+60</f>
        <v>44773</v>
      </c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85"/>
      <c r="AD194" s="85"/>
      <c r="AE194" s="85"/>
      <c r="AF194" s="101"/>
      <c r="AG194" s="85"/>
      <c r="AH194" s="85"/>
      <c r="AI194" s="101"/>
      <c r="AJ194" s="101"/>
      <c r="AK194" s="101"/>
      <c r="AL194" s="101"/>
      <c r="AM194" s="101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99">
        <v>2090</v>
      </c>
      <c r="BJ194" s="99">
        <v>2090</v>
      </c>
      <c r="BK194" s="99">
        <v>2090</v>
      </c>
      <c r="BL194" s="99">
        <v>2090</v>
      </c>
      <c r="BM194" s="99">
        <v>2090</v>
      </c>
      <c r="BN194" s="99">
        <v>2090</v>
      </c>
      <c r="BO194" s="99">
        <v>2090</v>
      </c>
      <c r="BP194" s="99">
        <v>2090</v>
      </c>
      <c r="BQ194" s="99">
        <v>2162.16</v>
      </c>
      <c r="BR194" s="85"/>
      <c r="BS194" s="85"/>
      <c r="BT194" s="85"/>
      <c r="BU194" s="85"/>
      <c r="BV194" s="85"/>
      <c r="BW194" s="85"/>
      <c r="BX194" s="85"/>
      <c r="BY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</row>
    <row r="195" spans="2:104" s="17" customFormat="1" ht="27.75" customHeight="1" thickBot="1">
      <c r="B195" s="10"/>
      <c r="C195" s="95" t="s">
        <v>258</v>
      </c>
      <c r="D195" s="127" t="s">
        <v>168</v>
      </c>
      <c r="E195" s="117" t="s">
        <v>423</v>
      </c>
      <c r="F195" s="97">
        <v>10978</v>
      </c>
      <c r="G195" s="98">
        <v>44515</v>
      </c>
      <c r="H195" s="105">
        <f>G195+85</f>
        <v>44600</v>
      </c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85"/>
      <c r="AD195" s="85"/>
      <c r="AE195" s="85"/>
      <c r="AF195" s="101"/>
      <c r="AG195" s="99">
        <v>840</v>
      </c>
      <c r="AH195" s="99">
        <v>840</v>
      </c>
      <c r="AI195" s="99">
        <v>840</v>
      </c>
      <c r="AJ195" s="99">
        <v>840</v>
      </c>
      <c r="AK195" s="99">
        <v>840</v>
      </c>
      <c r="AL195" s="99">
        <v>840</v>
      </c>
      <c r="AM195" s="99">
        <v>840</v>
      </c>
      <c r="AN195" s="99">
        <v>840</v>
      </c>
      <c r="AO195" s="99">
        <v>840</v>
      </c>
      <c r="AP195" s="99">
        <v>840</v>
      </c>
      <c r="AQ195" s="99">
        <v>840</v>
      </c>
      <c r="AR195" s="99">
        <v>840</v>
      </c>
      <c r="AS195" s="99">
        <v>908</v>
      </c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</row>
    <row r="196" spans="2:104" ht="33" customHeight="1" thickBot="1">
      <c r="B196" s="10"/>
      <c r="C196" s="95" t="s">
        <v>259</v>
      </c>
      <c r="D196" s="121" t="s">
        <v>133</v>
      </c>
      <c r="E196" s="97" t="s">
        <v>66</v>
      </c>
      <c r="F196" s="97">
        <v>1</v>
      </c>
      <c r="G196" s="105">
        <v>44927</v>
      </c>
      <c r="H196" s="105">
        <f>G196+179</f>
        <v>45106</v>
      </c>
      <c r="I196" s="122"/>
      <c r="J196" s="122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5"/>
      <c r="AG196" s="125"/>
      <c r="AH196" s="125"/>
      <c r="AI196" s="125"/>
      <c r="AJ196" s="125"/>
      <c r="AK196" s="125"/>
      <c r="AL196" s="125"/>
      <c r="AM196" s="12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99" t="s">
        <v>146</v>
      </c>
      <c r="CO196" s="99" t="s">
        <v>146</v>
      </c>
      <c r="CP196" s="99" t="s">
        <v>146</v>
      </c>
      <c r="CQ196" s="99" t="s">
        <v>146</v>
      </c>
      <c r="CR196" s="99" t="s">
        <v>146</v>
      </c>
      <c r="CS196" s="99" t="s">
        <v>146</v>
      </c>
      <c r="CT196" s="99" t="s">
        <v>146</v>
      </c>
      <c r="CU196" s="99" t="s">
        <v>146</v>
      </c>
      <c r="CV196" s="99" t="s">
        <v>146</v>
      </c>
      <c r="CW196" s="99" t="s">
        <v>146</v>
      </c>
      <c r="CX196" s="99" t="s">
        <v>146</v>
      </c>
      <c r="CY196" s="99" t="s">
        <v>146</v>
      </c>
      <c r="CZ196" s="99" t="s">
        <v>146</v>
      </c>
    </row>
    <row r="197" spans="2:104" ht="18.75" customHeight="1" thickBot="1">
      <c r="B197" s="10"/>
      <c r="C197" s="95" t="s">
        <v>260</v>
      </c>
      <c r="D197" s="121" t="s">
        <v>50</v>
      </c>
      <c r="E197" s="97" t="s">
        <v>66</v>
      </c>
      <c r="F197" s="129">
        <v>1</v>
      </c>
      <c r="G197" s="105">
        <v>44927</v>
      </c>
      <c r="H197" s="105">
        <f>G197+179</f>
        <v>45106</v>
      </c>
      <c r="I197" s="122"/>
      <c r="J197" s="122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5"/>
      <c r="AG197" s="125"/>
      <c r="AH197" s="125"/>
      <c r="AI197" s="125"/>
      <c r="AJ197" s="125"/>
      <c r="AK197" s="125"/>
      <c r="AL197" s="125"/>
      <c r="AM197" s="125"/>
      <c r="AN197" s="124"/>
      <c r="AO197" s="124"/>
      <c r="AP197" s="124"/>
      <c r="AQ197" s="124"/>
      <c r="AR197" s="124"/>
      <c r="AS197" s="124"/>
      <c r="AT197" s="124"/>
      <c r="AU197" s="124"/>
      <c r="AV197" s="124"/>
      <c r="AW197" s="124"/>
      <c r="AX197" s="124"/>
      <c r="AY197" s="124"/>
      <c r="AZ197" s="124"/>
      <c r="BA197" s="124"/>
      <c r="BB197" s="124"/>
      <c r="BC197" s="124"/>
      <c r="BD197" s="124"/>
      <c r="BE197" s="124"/>
      <c r="BF197" s="124"/>
      <c r="BG197" s="124"/>
      <c r="BH197" s="124"/>
      <c r="BI197" s="124"/>
      <c r="BJ197" s="124"/>
      <c r="BK197" s="124"/>
      <c r="BL197" s="124"/>
      <c r="BM197" s="124"/>
      <c r="BN197" s="124"/>
      <c r="BO197" s="124"/>
      <c r="BP197" s="124"/>
      <c r="BQ197" s="124"/>
      <c r="BR197" s="124"/>
      <c r="BS197" s="124"/>
      <c r="BT197" s="124"/>
      <c r="BU197" s="124"/>
      <c r="BV197" s="124"/>
      <c r="BW197" s="124"/>
      <c r="BX197" s="124"/>
      <c r="BY197" s="124"/>
      <c r="BZ197" s="124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99" t="s">
        <v>146</v>
      </c>
      <c r="CO197" s="99" t="s">
        <v>146</v>
      </c>
      <c r="CP197" s="99" t="s">
        <v>146</v>
      </c>
      <c r="CQ197" s="99" t="s">
        <v>146</v>
      </c>
      <c r="CR197" s="99" t="s">
        <v>146</v>
      </c>
      <c r="CS197" s="99" t="s">
        <v>146</v>
      </c>
      <c r="CT197" s="99" t="s">
        <v>146</v>
      </c>
      <c r="CU197" s="99" t="s">
        <v>146</v>
      </c>
      <c r="CV197" s="99" t="s">
        <v>146</v>
      </c>
      <c r="CW197" s="99" t="s">
        <v>146</v>
      </c>
      <c r="CX197" s="99" t="s">
        <v>146</v>
      </c>
      <c r="CY197" s="99" t="s">
        <v>146</v>
      </c>
      <c r="CZ197" s="99" t="s">
        <v>146</v>
      </c>
    </row>
    <row r="198" spans="2:104" ht="26.25" customHeight="1" thickBot="1">
      <c r="B198" s="10"/>
      <c r="C198" s="178" t="s">
        <v>53</v>
      </c>
      <c r="D198" s="178"/>
      <c r="E198" s="130"/>
      <c r="F198" s="130"/>
      <c r="G198" s="130"/>
      <c r="H198" s="130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2"/>
      <c r="V198" s="132"/>
      <c r="W198" s="132"/>
      <c r="X198" s="132"/>
      <c r="Y198" s="132"/>
      <c r="Z198" s="132"/>
      <c r="AA198" s="132"/>
      <c r="AB198" s="132"/>
      <c r="AC198" s="124"/>
      <c r="AD198" s="124"/>
      <c r="AE198" s="124"/>
      <c r="AF198" s="182"/>
      <c r="AG198" s="182"/>
      <c r="AH198" s="182"/>
      <c r="AI198" s="172"/>
      <c r="AJ198" s="172"/>
      <c r="AK198" s="172"/>
      <c r="AL198" s="172"/>
      <c r="AM198" s="172"/>
      <c r="AN198" s="174"/>
      <c r="AO198" s="174"/>
      <c r="AP198" s="174"/>
      <c r="AQ198" s="174"/>
      <c r="AR198" s="173"/>
      <c r="AS198" s="173"/>
      <c r="AT198" s="173"/>
      <c r="AU198" s="173"/>
      <c r="AV198" s="173"/>
      <c r="AW198" s="173"/>
      <c r="AX198" s="173"/>
      <c r="AY198" s="173"/>
      <c r="AZ198" s="173"/>
      <c r="BA198" s="173"/>
      <c r="BB198" s="173"/>
      <c r="BC198" s="173"/>
      <c r="BD198" s="173"/>
      <c r="BE198" s="173"/>
      <c r="BF198" s="173"/>
      <c r="BG198" s="173"/>
      <c r="BH198" s="173"/>
      <c r="BI198" s="173"/>
      <c r="BJ198" s="173"/>
      <c r="BK198" s="173"/>
      <c r="BL198" s="173"/>
      <c r="BM198" s="173"/>
      <c r="BN198" s="173"/>
      <c r="BO198" s="173"/>
      <c r="BP198" s="173"/>
      <c r="BQ198" s="173"/>
      <c r="BR198" s="183"/>
      <c r="BS198" s="183"/>
      <c r="BT198" s="183"/>
      <c r="BU198" s="183"/>
      <c r="BV198" s="173"/>
      <c r="BW198" s="173"/>
      <c r="BX198" s="173"/>
      <c r="BY198" s="173"/>
      <c r="BZ198" s="173"/>
      <c r="CA198" s="173"/>
      <c r="CB198" s="173"/>
      <c r="CC198" s="173"/>
      <c r="CD198" s="173"/>
      <c r="CE198" s="173"/>
      <c r="CF198" s="173"/>
      <c r="CG198" s="173"/>
      <c r="CH198" s="173"/>
      <c r="CI198" s="173"/>
      <c r="CJ198" s="173"/>
      <c r="CK198" s="173"/>
      <c r="CL198" s="173"/>
      <c r="CM198" s="173"/>
      <c r="CN198" s="173"/>
      <c r="CO198" s="173"/>
      <c r="CP198" s="173"/>
      <c r="CQ198" s="173"/>
      <c r="CR198" s="173"/>
      <c r="CS198" s="173"/>
      <c r="CT198" s="173"/>
      <c r="CU198" s="173"/>
      <c r="CV198" s="173"/>
      <c r="CW198" s="173"/>
      <c r="CX198" s="173"/>
      <c r="CY198" s="173"/>
      <c r="CZ198" s="173"/>
    </row>
    <row r="199" spans="3:104" ht="21">
      <c r="C199" s="68" t="s">
        <v>479</v>
      </c>
      <c r="D199" s="22"/>
      <c r="E199" s="22"/>
      <c r="F199" s="22"/>
      <c r="G199" s="68" t="s">
        <v>481</v>
      </c>
      <c r="H199" s="68" t="s">
        <v>482</v>
      </c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149">
        <v>65</v>
      </c>
      <c r="AG199" s="149">
        <v>65</v>
      </c>
      <c r="AH199" s="149">
        <v>65</v>
      </c>
      <c r="AI199" s="149">
        <v>65</v>
      </c>
      <c r="AJ199" s="149">
        <v>65</v>
      </c>
      <c r="AK199" s="149">
        <v>65</v>
      </c>
      <c r="AL199" s="149">
        <v>65</v>
      </c>
      <c r="AM199" s="149">
        <v>65</v>
      </c>
      <c r="AN199" s="149">
        <v>75</v>
      </c>
      <c r="AO199" s="149">
        <v>75</v>
      </c>
      <c r="AP199" s="149">
        <v>75</v>
      </c>
      <c r="AQ199" s="149">
        <v>75</v>
      </c>
      <c r="AR199" s="149">
        <v>75</v>
      </c>
      <c r="AS199" s="149">
        <v>75</v>
      </c>
      <c r="AT199" s="149">
        <v>75</v>
      </c>
      <c r="AU199" s="149">
        <v>75</v>
      </c>
      <c r="AV199" s="149">
        <f>8+8+8+8+5+5+5+30+10+10</f>
        <v>97</v>
      </c>
      <c r="AW199" s="149">
        <f>8+8+8+8+5+5+5+30+10+10</f>
        <v>97</v>
      </c>
      <c r="AX199" s="149">
        <f>8+8+8+8+5+5+5+30+10+10+5+8+5+8</f>
        <v>123</v>
      </c>
      <c r="AY199" s="149">
        <f>8+8+8+8+5+5+5+30+10+10+5+8+5+8+4</f>
        <v>127</v>
      </c>
      <c r="AZ199" s="149">
        <f>8+4+4+5+5+12+5+8+8+5+8+5+8+8+5+5+5+5+5+8+10+10</f>
        <v>146</v>
      </c>
      <c r="BA199" s="149">
        <f>8+4+5+5+12+5+8+8+5+8+5+8+8+5+5+5+5+5+8+10+10</f>
        <v>142</v>
      </c>
      <c r="BB199" s="149">
        <f>8+4+5+12+5+8+8+5+8+5+8+8+5+5+5+5+5+8+10+10</f>
        <v>137</v>
      </c>
      <c r="BC199" s="149">
        <f>8+4+5+12+5+8+8+5+8+5+8+8+5+5+5+5+5+8+10+10</f>
        <v>137</v>
      </c>
      <c r="BD199" s="149">
        <f>8+4+5+12+5+8+8+5+8+5+8+8+5+5+5+5+5+8+10+10+5</f>
        <v>142</v>
      </c>
      <c r="BE199" s="149">
        <f>8+8+8+5+8+5+5+5+8+10+10+5</f>
        <v>85</v>
      </c>
      <c r="BF199" s="149">
        <f>8+8+8+5+8+12+5+5+5+5+8+8+8+10+5</f>
        <v>108</v>
      </c>
      <c r="BG199" s="149">
        <f>8+5+8+12+5+5+5+5+5+5+8+8+8+10+5</f>
        <v>102</v>
      </c>
      <c r="BH199" s="149">
        <f>8+5+8+12+5+5+5+5+5+5+8+8+8+10+5</f>
        <v>102</v>
      </c>
      <c r="BI199" s="149">
        <f>8+5+12+5+5+4+5+5+5+8+8+10+5+8+10</f>
        <v>103</v>
      </c>
      <c r="BJ199" s="149">
        <f>8+5+12+5+5+5+5+8+5+8+10</f>
        <v>76</v>
      </c>
      <c r="BK199" s="149">
        <f>8+5+12+5+5+5+5+8+5+8+10</f>
        <v>76</v>
      </c>
      <c r="BL199" s="149">
        <f>8+4+4+5+12+5+5+5+5+8+5+8+10</f>
        <v>84</v>
      </c>
      <c r="BM199" s="149">
        <f>16+5+4+10+5+5+5+10+10+8+10</f>
        <v>88</v>
      </c>
      <c r="BN199" s="149">
        <f>16+5+4+10+5+5+5+10+10+8+10</f>
        <v>88</v>
      </c>
      <c r="BO199" s="149">
        <f>16+5+4+10+5+5+5+10+10+8+10</f>
        <v>88</v>
      </c>
      <c r="BP199" s="149">
        <f>16+5+4+10+5+5+5+10+10+8+10</f>
        <v>88</v>
      </c>
      <c r="BQ199" s="149">
        <f>16+5+4+10+5+5+5+10+10+8+10</f>
        <v>88</v>
      </c>
      <c r="BR199" s="149">
        <f>35+10+10+20</f>
        <v>75</v>
      </c>
      <c r="BS199" s="149">
        <f>35+10+10+20</f>
        <v>75</v>
      </c>
      <c r="BT199" s="149">
        <f>35+10+10+20</f>
        <v>75</v>
      </c>
      <c r="BU199" s="149">
        <f>35+10+10+20</f>
        <v>75</v>
      </c>
      <c r="BV199" s="149">
        <f>35+20+10+30+10</f>
        <v>105</v>
      </c>
      <c r="BW199" s="149">
        <f>35+20+10+30+10</f>
        <v>105</v>
      </c>
      <c r="BX199" s="149">
        <f>35+20+10+30+10</f>
        <v>105</v>
      </c>
      <c r="BY199" s="149">
        <f>35+20+10+30+10</f>
        <v>105</v>
      </c>
      <c r="BZ199" s="149">
        <f>35+20+10+30+10</f>
        <v>105</v>
      </c>
      <c r="CA199" s="149">
        <f>20+30+6+20</f>
        <v>76</v>
      </c>
      <c r="CB199" s="149">
        <f aca="true" t="shared" si="1" ref="CB199:CH199">20+30+6+20</f>
        <v>76</v>
      </c>
      <c r="CC199" s="149">
        <f t="shared" si="1"/>
        <v>76</v>
      </c>
      <c r="CD199" s="149">
        <f t="shared" si="1"/>
        <v>76</v>
      </c>
      <c r="CE199" s="149">
        <f>20+30+6+20</f>
        <v>76</v>
      </c>
      <c r="CF199" s="149">
        <f t="shared" si="1"/>
        <v>76</v>
      </c>
      <c r="CG199" s="149">
        <f t="shared" si="1"/>
        <v>76</v>
      </c>
      <c r="CH199" s="149">
        <f t="shared" si="1"/>
        <v>76</v>
      </c>
      <c r="CI199" s="149">
        <v>20</v>
      </c>
      <c r="CJ199" s="149">
        <v>20</v>
      </c>
      <c r="CK199" s="149">
        <v>20</v>
      </c>
      <c r="CL199" s="149">
        <v>20</v>
      </c>
      <c r="CM199" s="149">
        <v>20</v>
      </c>
      <c r="CN199" s="149">
        <v>20</v>
      </c>
      <c r="CO199" s="149">
        <v>20</v>
      </c>
      <c r="CP199" s="149">
        <v>20</v>
      </c>
      <c r="CQ199" s="149">
        <v>20</v>
      </c>
      <c r="CR199" s="149">
        <v>20</v>
      </c>
      <c r="CS199" s="149">
        <v>20</v>
      </c>
      <c r="CT199" s="149">
        <v>20</v>
      </c>
      <c r="CU199" s="149">
        <v>20</v>
      </c>
      <c r="CV199" s="149">
        <v>20</v>
      </c>
      <c r="CW199" s="149">
        <v>20</v>
      </c>
      <c r="CX199" s="149">
        <v>20</v>
      </c>
      <c r="CY199" s="149">
        <v>20</v>
      </c>
      <c r="CZ199" s="149">
        <v>20</v>
      </c>
    </row>
    <row r="200" spans="3:104" s="64" customFormat="1" ht="21">
      <c r="C200" s="68" t="s">
        <v>480</v>
      </c>
      <c r="D200" s="135"/>
      <c r="E200" s="135"/>
      <c r="F200" s="135"/>
      <c r="G200" s="68" t="s">
        <v>483</v>
      </c>
      <c r="H200" s="68" t="s">
        <v>482</v>
      </c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149">
        <v>11</v>
      </c>
      <c r="AG200" s="149">
        <v>11</v>
      </c>
      <c r="AH200" s="149">
        <v>11</v>
      </c>
      <c r="AI200" s="149">
        <v>11</v>
      </c>
      <c r="AJ200" s="149">
        <v>11</v>
      </c>
      <c r="AK200" s="149">
        <v>11</v>
      </c>
      <c r="AL200" s="149">
        <v>11</v>
      </c>
      <c r="AM200" s="149">
        <v>11</v>
      </c>
      <c r="AN200" s="149">
        <v>11</v>
      </c>
      <c r="AO200" s="149">
        <v>11</v>
      </c>
      <c r="AP200" s="149">
        <v>11</v>
      </c>
      <c r="AQ200" s="149">
        <v>11</v>
      </c>
      <c r="AR200" s="149">
        <v>21</v>
      </c>
      <c r="AS200" s="149">
        <v>21</v>
      </c>
      <c r="AT200" s="149">
        <v>21</v>
      </c>
      <c r="AU200" s="149">
        <v>21</v>
      </c>
      <c r="AV200" s="149">
        <f>1+1+1+3+2+2+2+2+5+2</f>
        <v>21</v>
      </c>
      <c r="AW200" s="149">
        <f>1+1+1+3+2+2+2+2+5+2</f>
        <v>21</v>
      </c>
      <c r="AX200" s="149">
        <f>1+1+1+3+2+2+2+2+5+2+2+2+2+2</f>
        <v>29</v>
      </c>
      <c r="AY200" s="149">
        <f>1+1+1+3+2+2+2+2+5+2+2+2+2+2</f>
        <v>29</v>
      </c>
      <c r="AZ200" s="149">
        <f>1+1+1+1+1+2+2+2+2+3+2+2+2+1+1+3+5+2</f>
        <v>34</v>
      </c>
      <c r="BA200" s="149">
        <f>1+1+1+1+1+2+2+2+2+3+2+2+2+1+1+3+5+2</f>
        <v>34</v>
      </c>
      <c r="BB200" s="149">
        <f>1+1+1+1+1+2+2+2+2+3+2+2+2+1+1+3+5+2</f>
        <v>34</v>
      </c>
      <c r="BC200" s="149">
        <f>1+1+1+1+1+2+2+2+2+3+2+2+2+1+1+3+5+2</f>
        <v>34</v>
      </c>
      <c r="BD200" s="149">
        <f>1+1+1+1+1+2+2+2+2+3+2+2+2+1+1+3+5+2</f>
        <v>34</v>
      </c>
      <c r="BE200" s="149">
        <f>1+1+1+2+2+2+1+1+3+5+2</f>
        <v>21</v>
      </c>
      <c r="BF200" s="149">
        <f>1+2+2+2+2+1+1+3+2+2+2</f>
        <v>20</v>
      </c>
      <c r="BG200" s="149">
        <f>1+2+2+2+1+2+1+1+1+3+2+2+2</f>
        <v>22</v>
      </c>
      <c r="BH200" s="149">
        <f>1+2+2+2+1+1+1+1+1+2+3+2+2+2</f>
        <v>23</v>
      </c>
      <c r="BI200" s="149">
        <f>1+2+4+1+1+1+1+1+2+2+2+2+4</f>
        <v>24</v>
      </c>
      <c r="BJ200" s="149">
        <f>1+2+4+1+1+1+2+2+1+4</f>
        <v>19</v>
      </c>
      <c r="BK200" s="149">
        <f>8+5+12+5+5+5+5+8+5+8</f>
        <v>66</v>
      </c>
      <c r="BL200" s="149">
        <f>1+1+1+2+4+1+1+1+2+2+1+4</f>
        <v>21</v>
      </c>
      <c r="BM200" s="149">
        <f>2+1+2+2+2+2+1+1+5+4</f>
        <v>22</v>
      </c>
      <c r="BN200" s="149">
        <f>2+1+2+2+2+2+1+1+5+4</f>
        <v>22</v>
      </c>
      <c r="BO200" s="149">
        <f>2+1+2+2+2+2+1+1+5+4</f>
        <v>22</v>
      </c>
      <c r="BP200" s="149">
        <f>2+1+2+2+2+2+1+1+5+4</f>
        <v>22</v>
      </c>
      <c r="BQ200" s="149">
        <f>2+1+2+2+2+2+1+1+5+4</f>
        <v>22</v>
      </c>
      <c r="BR200" s="149">
        <f>2+1+5+2</f>
        <v>10</v>
      </c>
      <c r="BS200" s="149">
        <f>2+1+5+2</f>
        <v>10</v>
      </c>
      <c r="BT200" s="149">
        <f>2+1+5+2</f>
        <v>10</v>
      </c>
      <c r="BU200" s="149">
        <f>2+1+5+2</f>
        <v>10</v>
      </c>
      <c r="BV200" s="149">
        <f>2+2+5+4+2</f>
        <v>15</v>
      </c>
      <c r="BW200" s="149">
        <f>2+2+5+4+2</f>
        <v>15</v>
      </c>
      <c r="BX200" s="149">
        <f>2+2+5+4+2</f>
        <v>15</v>
      </c>
      <c r="BY200" s="149">
        <f>2+2+5+4+2</f>
        <v>15</v>
      </c>
      <c r="BZ200" s="149">
        <f>2+2+5+4+2</f>
        <v>15</v>
      </c>
      <c r="CA200" s="149">
        <f>2+4+1+2</f>
        <v>9</v>
      </c>
      <c r="CB200" s="149">
        <f aca="true" t="shared" si="2" ref="CB200:CH200">2+4+1+2</f>
        <v>9</v>
      </c>
      <c r="CC200" s="149">
        <f t="shared" si="2"/>
        <v>9</v>
      </c>
      <c r="CD200" s="149">
        <f t="shared" si="2"/>
        <v>9</v>
      </c>
      <c r="CE200" s="149">
        <f>2+4+1+2</f>
        <v>9</v>
      </c>
      <c r="CF200" s="149">
        <f t="shared" si="2"/>
        <v>9</v>
      </c>
      <c r="CG200" s="149">
        <f t="shared" si="2"/>
        <v>9</v>
      </c>
      <c r="CH200" s="149">
        <f t="shared" si="2"/>
        <v>9</v>
      </c>
      <c r="CI200" s="149">
        <v>2</v>
      </c>
      <c r="CJ200" s="149">
        <v>2</v>
      </c>
      <c r="CK200" s="149">
        <v>2</v>
      </c>
      <c r="CL200" s="149">
        <v>2</v>
      </c>
      <c r="CM200" s="149">
        <v>2</v>
      </c>
      <c r="CN200" s="149">
        <v>2</v>
      </c>
      <c r="CO200" s="149">
        <v>2</v>
      </c>
      <c r="CP200" s="149">
        <v>2</v>
      </c>
      <c r="CQ200" s="149">
        <v>2</v>
      </c>
      <c r="CR200" s="149">
        <v>2</v>
      </c>
      <c r="CS200" s="149">
        <v>2</v>
      </c>
      <c r="CT200" s="149">
        <v>2</v>
      </c>
      <c r="CU200" s="149">
        <v>2</v>
      </c>
      <c r="CV200" s="149">
        <v>2</v>
      </c>
      <c r="CW200" s="149">
        <v>2</v>
      </c>
      <c r="CX200" s="149">
        <v>2</v>
      </c>
      <c r="CY200" s="149">
        <v>2</v>
      </c>
      <c r="CZ200" s="149">
        <v>2</v>
      </c>
    </row>
    <row r="201" spans="4:104" s="17" customFormat="1" ht="19.5">
      <c r="D201" s="59"/>
      <c r="E201" s="59"/>
      <c r="F201" s="59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J201" s="62"/>
      <c r="AN201" s="23"/>
      <c r="AO201" s="23"/>
      <c r="AP201" s="23"/>
      <c r="AQ201" s="23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133"/>
      <c r="CN201" s="133"/>
      <c r="CO201" s="133"/>
      <c r="CP201" s="133"/>
      <c r="CQ201" s="133"/>
      <c r="CR201" s="133"/>
      <c r="CS201" s="133"/>
      <c r="CT201" s="133"/>
      <c r="CU201" s="133"/>
      <c r="CV201" s="133"/>
      <c r="CW201" s="133"/>
      <c r="CX201" s="133"/>
      <c r="CY201" s="133"/>
      <c r="CZ201" s="58"/>
    </row>
    <row r="202" spans="3:104" ht="21">
      <c r="C202" s="63" t="s">
        <v>199</v>
      </c>
      <c r="D202" s="67"/>
      <c r="E202" s="49"/>
      <c r="F202" s="48"/>
      <c r="G202" s="47"/>
      <c r="H202" s="50"/>
      <c r="I202" s="18"/>
      <c r="J202" s="18"/>
      <c r="K202" s="18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23"/>
      <c r="AO202" s="23"/>
      <c r="AP202" s="23"/>
      <c r="AQ202" s="23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Z202" s="17"/>
    </row>
    <row r="203" spans="3:104" ht="21">
      <c r="C203" s="68" t="s">
        <v>193</v>
      </c>
      <c r="D203" s="68"/>
      <c r="E203" s="53"/>
      <c r="F203" s="54"/>
      <c r="G203" s="54"/>
      <c r="H203" s="50"/>
      <c r="I203" s="18"/>
      <c r="J203" s="18"/>
      <c r="K203" s="18"/>
      <c r="L203" s="17"/>
      <c r="M203" s="17"/>
      <c r="N203" s="20"/>
      <c r="O203" s="20"/>
      <c r="P203" s="20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9"/>
      <c r="AG203" s="19"/>
      <c r="AH203" s="17"/>
      <c r="AI203" s="17"/>
      <c r="AJ203" s="17"/>
      <c r="AK203" s="17"/>
      <c r="AL203" s="17"/>
      <c r="AM203" s="17"/>
      <c r="AN203" s="23"/>
      <c r="AO203" s="23"/>
      <c r="AP203" s="23"/>
      <c r="AQ203" s="23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Z203" s="17"/>
    </row>
    <row r="204" spans="3:104" ht="21">
      <c r="C204" s="69" t="s">
        <v>192</v>
      </c>
      <c r="D204" s="70"/>
      <c r="E204" s="56"/>
      <c r="F204" s="55"/>
      <c r="G204" s="55"/>
      <c r="H204" s="57"/>
      <c r="I204" s="18"/>
      <c r="J204" s="18"/>
      <c r="K204" s="18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23"/>
      <c r="AO204" s="23"/>
      <c r="AP204" s="23"/>
      <c r="AQ204" s="23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Z204" s="17"/>
    </row>
    <row r="205" spans="3:104" ht="21">
      <c r="C205" s="71"/>
      <c r="D205" s="72"/>
      <c r="E205" s="56"/>
      <c r="F205" s="55"/>
      <c r="G205" s="55"/>
      <c r="H205" s="57"/>
      <c r="I205" s="51"/>
      <c r="J205" s="51"/>
      <c r="K205" s="51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25"/>
      <c r="AO205" s="25"/>
      <c r="AP205" s="25"/>
      <c r="AQ205" s="25"/>
      <c r="AR205" s="19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Z205" s="17"/>
    </row>
    <row r="206" spans="3:104" ht="21">
      <c r="C206" s="63" t="s">
        <v>124</v>
      </c>
      <c r="D206" s="67"/>
      <c r="E206" s="49"/>
      <c r="F206" s="48"/>
      <c r="G206" s="47"/>
      <c r="H206" s="50"/>
      <c r="I206" s="51"/>
      <c r="J206" s="51"/>
      <c r="K206" s="51"/>
      <c r="L206" s="19"/>
      <c r="M206" s="19"/>
      <c r="N206" s="52"/>
      <c r="O206" s="52"/>
      <c r="P206" s="52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25"/>
      <c r="AG206" s="25"/>
      <c r="AH206" s="25"/>
      <c r="AI206" s="25"/>
      <c r="AJ206" s="25"/>
      <c r="AK206" s="25"/>
      <c r="AL206" s="25"/>
      <c r="AM206" s="25"/>
      <c r="AN206" s="19"/>
      <c r="AO206" s="19"/>
      <c r="AP206" s="19"/>
      <c r="AQ206" s="19"/>
      <c r="AR206" s="19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Z206" s="17"/>
    </row>
    <row r="207" spans="3:104" ht="21">
      <c r="C207" s="68" t="s">
        <v>200</v>
      </c>
      <c r="D207" s="68"/>
      <c r="E207" s="53"/>
      <c r="F207" s="54"/>
      <c r="G207" s="54"/>
      <c r="H207" s="50"/>
      <c r="I207" s="51"/>
      <c r="J207" s="51"/>
      <c r="K207" s="51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25"/>
      <c r="AG207" s="25"/>
      <c r="AH207" s="25"/>
      <c r="AI207" s="25"/>
      <c r="AJ207" s="25"/>
      <c r="AK207" s="25"/>
      <c r="AL207" s="25"/>
      <c r="AM207" s="25"/>
      <c r="AN207" s="19"/>
      <c r="AO207" s="19"/>
      <c r="AP207" s="19"/>
      <c r="AQ207" s="19"/>
      <c r="AR207" s="19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Z207" s="17"/>
    </row>
    <row r="208" spans="3:104" ht="21">
      <c r="C208" s="69" t="s">
        <v>201</v>
      </c>
      <c r="D208" s="70"/>
      <c r="E208" s="56"/>
      <c r="F208" s="55"/>
      <c r="G208" s="55"/>
      <c r="H208" s="57"/>
      <c r="I208" s="19"/>
      <c r="J208" s="19"/>
      <c r="K208" s="19"/>
      <c r="L208" s="19"/>
      <c r="M208" s="19"/>
      <c r="N208" s="52"/>
      <c r="O208" s="52"/>
      <c r="P208" s="52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25"/>
      <c r="AG208" s="25"/>
      <c r="AH208" s="25"/>
      <c r="AI208" s="25"/>
      <c r="AJ208" s="25"/>
      <c r="AK208" s="25"/>
      <c r="AL208" s="25"/>
      <c r="AM208" s="25"/>
      <c r="AN208" s="19"/>
      <c r="AO208" s="19"/>
      <c r="AP208" s="19"/>
      <c r="AQ208" s="19"/>
      <c r="AR208" s="19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Z208" s="17"/>
    </row>
    <row r="209" spans="3:104" ht="26.25">
      <c r="C209" s="65"/>
      <c r="D209" s="66"/>
      <c r="E209" s="56"/>
      <c r="F209" s="55"/>
      <c r="G209" s="55"/>
      <c r="H209" s="57"/>
      <c r="I209" s="19"/>
      <c r="J209" s="19"/>
      <c r="K209" s="19"/>
      <c r="L209" s="19"/>
      <c r="M209" s="19"/>
      <c r="N209" s="52"/>
      <c r="O209" s="52"/>
      <c r="P209" s="52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25"/>
      <c r="AG209" s="25"/>
      <c r="AH209" s="25"/>
      <c r="AI209" s="25"/>
      <c r="AJ209" s="25"/>
      <c r="AK209" s="25"/>
      <c r="AL209" s="25"/>
      <c r="AM209" s="25"/>
      <c r="AN209" s="19"/>
      <c r="AO209" s="19"/>
      <c r="AP209" s="19"/>
      <c r="AQ209" s="19"/>
      <c r="AR209" s="19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Z209" s="17"/>
    </row>
    <row r="210" spans="3:104" ht="20.25"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Z210" s="17"/>
    </row>
    <row r="211" spans="3:104" ht="48.75" customHeight="1"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25"/>
      <c r="AG211" s="25"/>
      <c r="AH211" s="25"/>
      <c r="AI211" s="25"/>
      <c r="AJ211" s="25"/>
      <c r="AK211" s="25"/>
      <c r="AL211" s="25"/>
      <c r="AM211" s="25"/>
      <c r="AN211" s="19"/>
      <c r="AO211" s="19"/>
      <c r="AP211" s="19"/>
      <c r="AQ211" s="19"/>
      <c r="AR211" s="19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Z211" s="17"/>
    </row>
    <row r="212" spans="3:104" ht="15"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25"/>
      <c r="AG212" s="25"/>
      <c r="AH212" s="25"/>
      <c r="AI212" s="25"/>
      <c r="AJ212" s="25"/>
      <c r="AK212" s="25"/>
      <c r="AL212" s="25"/>
      <c r="AM212" s="25"/>
      <c r="AN212" s="19"/>
      <c r="AO212" s="19"/>
      <c r="AP212" s="19"/>
      <c r="AQ212" s="19"/>
      <c r="AR212" s="19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Z212" s="17"/>
    </row>
    <row r="213" spans="3:44" ht="15"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25"/>
      <c r="AG213" s="25"/>
      <c r="AH213" s="25"/>
      <c r="AI213" s="25"/>
      <c r="AJ213" s="25"/>
      <c r="AK213" s="25"/>
      <c r="AL213" s="25"/>
      <c r="AM213" s="25"/>
      <c r="AN213" s="19"/>
      <c r="AO213" s="19"/>
      <c r="AP213" s="19"/>
      <c r="AQ213" s="19"/>
      <c r="AR213" s="19"/>
    </row>
    <row r="214" spans="3:44" ht="15"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25"/>
      <c r="AG214" s="25"/>
      <c r="AH214" s="25"/>
      <c r="AI214" s="25"/>
      <c r="AJ214" s="25"/>
      <c r="AK214" s="25"/>
      <c r="AL214" s="25"/>
      <c r="AM214" s="25"/>
      <c r="AN214" s="19"/>
      <c r="AO214" s="19"/>
      <c r="AP214" s="19"/>
      <c r="AQ214" s="19"/>
      <c r="AR214" s="19"/>
    </row>
    <row r="215" spans="3:44" ht="15"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25"/>
      <c r="AG215" s="25"/>
      <c r="AH215" s="25"/>
      <c r="AI215" s="25"/>
      <c r="AJ215" s="25"/>
      <c r="AK215" s="25"/>
      <c r="AL215" s="25"/>
      <c r="AM215" s="25"/>
      <c r="AN215" s="19"/>
      <c r="AO215" s="19"/>
      <c r="AP215" s="19"/>
      <c r="AQ215" s="19"/>
      <c r="AR215" s="19"/>
    </row>
    <row r="216" spans="3:44" ht="15"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25"/>
      <c r="AG216" s="25"/>
      <c r="AH216" s="25"/>
      <c r="AI216" s="25"/>
      <c r="AJ216" s="25"/>
      <c r="AK216" s="25"/>
      <c r="AL216" s="25"/>
      <c r="AM216" s="25"/>
      <c r="AN216" s="19"/>
      <c r="AO216" s="19"/>
      <c r="AP216" s="19"/>
      <c r="AQ216" s="19"/>
      <c r="AR216" s="19"/>
    </row>
    <row r="217" spans="3:44" ht="15"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25"/>
      <c r="AG217" s="25"/>
      <c r="AH217" s="25"/>
      <c r="AI217" s="25"/>
      <c r="AJ217" s="25"/>
      <c r="AK217" s="25"/>
      <c r="AL217" s="25"/>
      <c r="AM217" s="25"/>
      <c r="AN217" s="19"/>
      <c r="AO217" s="19"/>
      <c r="AP217" s="19"/>
      <c r="AQ217" s="19"/>
      <c r="AR217" s="19"/>
    </row>
    <row r="218" spans="3:44" ht="15"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25"/>
      <c r="AG218" s="25"/>
      <c r="AH218" s="25"/>
      <c r="AI218" s="25"/>
      <c r="AJ218" s="25"/>
      <c r="AK218" s="25"/>
      <c r="AL218" s="25"/>
      <c r="AM218" s="25"/>
      <c r="AN218" s="19"/>
      <c r="AO218" s="19"/>
      <c r="AP218" s="19"/>
      <c r="AQ218" s="19"/>
      <c r="AR218" s="19"/>
    </row>
    <row r="219" spans="3:44" ht="15"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25"/>
      <c r="AG219" s="25"/>
      <c r="AH219" s="25"/>
      <c r="AI219" s="25"/>
      <c r="AJ219" s="25"/>
      <c r="AK219" s="25"/>
      <c r="AL219" s="25"/>
      <c r="AM219" s="25"/>
      <c r="AN219" s="19"/>
      <c r="AO219" s="19"/>
      <c r="AP219" s="19"/>
      <c r="AQ219" s="19"/>
      <c r="AR219" s="19"/>
    </row>
    <row r="220" spans="3:44" ht="15"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25"/>
      <c r="AG220" s="25"/>
      <c r="AH220" s="25"/>
      <c r="AI220" s="25"/>
      <c r="AJ220" s="25"/>
      <c r="AK220" s="25"/>
      <c r="AL220" s="25"/>
      <c r="AM220" s="25"/>
      <c r="AN220" s="19"/>
      <c r="AO220" s="19"/>
      <c r="AP220" s="19"/>
      <c r="AQ220" s="19"/>
      <c r="AR220" s="19"/>
    </row>
    <row r="221" spans="3:44" ht="15"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25"/>
      <c r="AG221" s="25"/>
      <c r="AH221" s="25"/>
      <c r="AI221" s="25"/>
      <c r="AJ221" s="25"/>
      <c r="AK221" s="25"/>
      <c r="AL221" s="25"/>
      <c r="AM221" s="25"/>
      <c r="AN221" s="19"/>
      <c r="AO221" s="19"/>
      <c r="AP221" s="19"/>
      <c r="AQ221" s="19"/>
      <c r="AR221" s="19"/>
    </row>
    <row r="222" spans="3:44" ht="15"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25"/>
      <c r="AG222" s="25"/>
      <c r="AH222" s="25"/>
      <c r="AI222" s="25"/>
      <c r="AJ222" s="25"/>
      <c r="AK222" s="25"/>
      <c r="AL222" s="25"/>
      <c r="AM222" s="25"/>
      <c r="AN222" s="19"/>
      <c r="AO222" s="19"/>
      <c r="AP222" s="19"/>
      <c r="AQ222" s="19"/>
      <c r="AR222" s="19"/>
    </row>
    <row r="223" spans="3:44" ht="15"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25"/>
      <c r="AG223" s="25"/>
      <c r="AH223" s="25"/>
      <c r="AI223" s="25"/>
      <c r="AJ223" s="25"/>
      <c r="AK223" s="25"/>
      <c r="AL223" s="25"/>
      <c r="AM223" s="25"/>
      <c r="AN223" s="19"/>
      <c r="AO223" s="19"/>
      <c r="AP223" s="19"/>
      <c r="AQ223" s="19"/>
      <c r="AR223" s="19"/>
    </row>
    <row r="224" spans="3:44" ht="15"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25"/>
      <c r="AG224" s="25"/>
      <c r="AH224" s="25"/>
      <c r="AI224" s="25"/>
      <c r="AJ224" s="25"/>
      <c r="AK224" s="25"/>
      <c r="AL224" s="25"/>
      <c r="AM224" s="25"/>
      <c r="AN224" s="19"/>
      <c r="AO224" s="19"/>
      <c r="AP224" s="19"/>
      <c r="AQ224" s="19"/>
      <c r="AR224" s="19"/>
    </row>
    <row r="225" spans="3:44" ht="15"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25"/>
      <c r="AG225" s="25"/>
      <c r="AH225" s="25"/>
      <c r="AI225" s="25"/>
      <c r="AJ225" s="25"/>
      <c r="AK225" s="25"/>
      <c r="AL225" s="25"/>
      <c r="AM225" s="25"/>
      <c r="AN225" s="19"/>
      <c r="AO225" s="19"/>
      <c r="AP225" s="19"/>
      <c r="AQ225" s="19"/>
      <c r="AR225" s="19"/>
    </row>
    <row r="226" spans="3:44" ht="15"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25"/>
      <c r="AG226" s="25"/>
      <c r="AH226" s="25"/>
      <c r="AI226" s="25"/>
      <c r="AJ226" s="25"/>
      <c r="AK226" s="25"/>
      <c r="AL226" s="25"/>
      <c r="AM226" s="25"/>
      <c r="AN226" s="19"/>
      <c r="AO226" s="19"/>
      <c r="AP226" s="19"/>
      <c r="AQ226" s="19"/>
      <c r="AR226" s="19"/>
    </row>
    <row r="227" spans="3:44" ht="15"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25"/>
      <c r="AG227" s="25"/>
      <c r="AH227" s="25"/>
      <c r="AI227" s="25"/>
      <c r="AJ227" s="25"/>
      <c r="AK227" s="25"/>
      <c r="AL227" s="25"/>
      <c r="AM227" s="25"/>
      <c r="AN227" s="19"/>
      <c r="AO227" s="19"/>
      <c r="AP227" s="19"/>
      <c r="AQ227" s="19"/>
      <c r="AR227" s="19"/>
    </row>
    <row r="228" spans="3:44" ht="15"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25"/>
      <c r="AG228" s="25"/>
      <c r="AH228" s="25"/>
      <c r="AI228" s="25"/>
      <c r="AJ228" s="25"/>
      <c r="AK228" s="25"/>
      <c r="AL228" s="25"/>
      <c r="AM228" s="25"/>
      <c r="AN228" s="19"/>
      <c r="AO228" s="19"/>
      <c r="AP228" s="19"/>
      <c r="AQ228" s="19"/>
      <c r="AR228" s="19"/>
    </row>
    <row r="229" spans="3:44" ht="15"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25"/>
      <c r="AG229" s="25"/>
      <c r="AH229" s="25"/>
      <c r="AI229" s="25"/>
      <c r="AJ229" s="25"/>
      <c r="AK229" s="25"/>
      <c r="AL229" s="25"/>
      <c r="AM229" s="25"/>
      <c r="AN229" s="19"/>
      <c r="AO229" s="19"/>
      <c r="AP229" s="19"/>
      <c r="AQ229" s="19"/>
      <c r="AR229" s="19"/>
    </row>
    <row r="230" spans="3:44" ht="15"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25"/>
      <c r="AG230" s="25"/>
      <c r="AH230" s="25"/>
      <c r="AI230" s="25"/>
      <c r="AJ230" s="25"/>
      <c r="AK230" s="25"/>
      <c r="AL230" s="25"/>
      <c r="AM230" s="25"/>
      <c r="AN230" s="19"/>
      <c r="AO230" s="19"/>
      <c r="AP230" s="19"/>
      <c r="AQ230" s="19"/>
      <c r="AR230" s="19"/>
    </row>
    <row r="231" spans="3:44" ht="15"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25"/>
      <c r="AG231" s="25"/>
      <c r="AH231" s="25"/>
      <c r="AI231" s="25"/>
      <c r="AJ231" s="25"/>
      <c r="AK231" s="25"/>
      <c r="AL231" s="25"/>
      <c r="AM231" s="25"/>
      <c r="AN231" s="19"/>
      <c r="AO231" s="19"/>
      <c r="AP231" s="19"/>
      <c r="AQ231" s="19"/>
      <c r="AR231" s="19"/>
    </row>
    <row r="232" spans="3:44" ht="15"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25"/>
      <c r="AG232" s="25"/>
      <c r="AH232" s="25"/>
      <c r="AI232" s="25"/>
      <c r="AJ232" s="25"/>
      <c r="AK232" s="25"/>
      <c r="AL232" s="25"/>
      <c r="AM232" s="25"/>
      <c r="AN232" s="19"/>
      <c r="AO232" s="19"/>
      <c r="AP232" s="19"/>
      <c r="AQ232" s="19"/>
      <c r="AR232" s="19"/>
    </row>
    <row r="233" spans="3:44" ht="15"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25"/>
      <c r="AG233" s="25"/>
      <c r="AH233" s="25"/>
      <c r="AI233" s="25"/>
      <c r="AJ233" s="25"/>
      <c r="AK233" s="25"/>
      <c r="AL233" s="25"/>
      <c r="AM233" s="25"/>
      <c r="AN233" s="19"/>
      <c r="AO233" s="19"/>
      <c r="AP233" s="19"/>
      <c r="AQ233" s="19"/>
      <c r="AR233" s="19"/>
    </row>
    <row r="234" spans="3:44" ht="15"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25"/>
      <c r="AG234" s="25"/>
      <c r="AH234" s="25"/>
      <c r="AI234" s="25"/>
      <c r="AJ234" s="25"/>
      <c r="AK234" s="25"/>
      <c r="AL234" s="25"/>
      <c r="AM234" s="25"/>
      <c r="AN234" s="19"/>
      <c r="AO234" s="19"/>
      <c r="AP234" s="19"/>
      <c r="AQ234" s="19"/>
      <c r="AR234" s="19"/>
    </row>
    <row r="235" spans="3:44" ht="15"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25"/>
      <c r="AG235" s="25"/>
      <c r="AH235" s="25"/>
      <c r="AI235" s="25"/>
      <c r="AJ235" s="25"/>
      <c r="AK235" s="25"/>
      <c r="AL235" s="25"/>
      <c r="AM235" s="25"/>
      <c r="AN235" s="19"/>
      <c r="AO235" s="19"/>
      <c r="AP235" s="19"/>
      <c r="AQ235" s="19"/>
      <c r="AR235" s="19"/>
    </row>
    <row r="236" spans="3:44" ht="15"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25"/>
      <c r="AG236" s="25"/>
      <c r="AH236" s="25"/>
      <c r="AI236" s="25"/>
      <c r="AJ236" s="25"/>
      <c r="AK236" s="25"/>
      <c r="AL236" s="25"/>
      <c r="AM236" s="25"/>
      <c r="AN236" s="19"/>
      <c r="AO236" s="19"/>
      <c r="AP236" s="19"/>
      <c r="AQ236" s="19"/>
      <c r="AR236" s="19"/>
    </row>
    <row r="237" spans="3:44" ht="15"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25"/>
      <c r="AG237" s="25"/>
      <c r="AH237" s="25"/>
      <c r="AI237" s="25"/>
      <c r="AJ237" s="25"/>
      <c r="AK237" s="25"/>
      <c r="AL237" s="25"/>
      <c r="AM237" s="25"/>
      <c r="AN237" s="19"/>
      <c r="AO237" s="19"/>
      <c r="AP237" s="19"/>
      <c r="AQ237" s="19"/>
      <c r="AR237" s="19"/>
    </row>
    <row r="238" spans="3:44" ht="15"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25"/>
      <c r="AG238" s="25"/>
      <c r="AH238" s="25"/>
      <c r="AI238" s="25"/>
      <c r="AJ238" s="25"/>
      <c r="AK238" s="25"/>
      <c r="AL238" s="25"/>
      <c r="AM238" s="25"/>
      <c r="AN238" s="19"/>
      <c r="AO238" s="19"/>
      <c r="AP238" s="19"/>
      <c r="AQ238" s="19"/>
      <c r="AR238" s="19"/>
    </row>
    <row r="239" spans="3:44" ht="15"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25"/>
      <c r="AG239" s="25"/>
      <c r="AH239" s="25"/>
      <c r="AI239" s="25"/>
      <c r="AJ239" s="25"/>
      <c r="AK239" s="25"/>
      <c r="AL239" s="25"/>
      <c r="AM239" s="25"/>
      <c r="AN239" s="19"/>
      <c r="AO239" s="19"/>
      <c r="AP239" s="19"/>
      <c r="AQ239" s="19"/>
      <c r="AR239" s="19"/>
    </row>
    <row r="240" spans="3:44" ht="15"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25"/>
      <c r="AG240" s="25"/>
      <c r="AH240" s="25"/>
      <c r="AI240" s="25"/>
      <c r="AJ240" s="25"/>
      <c r="AK240" s="25"/>
      <c r="AL240" s="25"/>
      <c r="AM240" s="25"/>
      <c r="AN240" s="19"/>
      <c r="AO240" s="19"/>
      <c r="AP240" s="19"/>
      <c r="AQ240" s="19"/>
      <c r="AR240" s="19"/>
    </row>
    <row r="241" spans="3:44" ht="15"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25"/>
      <c r="AG241" s="25"/>
      <c r="AH241" s="25"/>
      <c r="AI241" s="25"/>
      <c r="AJ241" s="25"/>
      <c r="AK241" s="25"/>
      <c r="AL241" s="25"/>
      <c r="AM241" s="25"/>
      <c r="AN241" s="19"/>
      <c r="AO241" s="19"/>
      <c r="AP241" s="19"/>
      <c r="AQ241" s="19"/>
      <c r="AR241" s="19"/>
    </row>
    <row r="242" spans="3:44" ht="15"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25"/>
      <c r="AG242" s="25"/>
      <c r="AH242" s="25"/>
      <c r="AI242" s="25"/>
      <c r="AJ242" s="25"/>
      <c r="AK242" s="25"/>
      <c r="AL242" s="25"/>
      <c r="AM242" s="25"/>
      <c r="AN242" s="19"/>
      <c r="AO242" s="19"/>
      <c r="AP242" s="19"/>
      <c r="AQ242" s="19"/>
      <c r="AR242" s="19"/>
    </row>
    <row r="243" spans="3:44" ht="15"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25"/>
      <c r="AG243" s="25"/>
      <c r="AH243" s="25"/>
      <c r="AI243" s="25"/>
      <c r="AJ243" s="25"/>
      <c r="AK243" s="25"/>
      <c r="AL243" s="25"/>
      <c r="AM243" s="25"/>
      <c r="AN243" s="19"/>
      <c r="AO243" s="19"/>
      <c r="AP243" s="19"/>
      <c r="AQ243" s="19"/>
      <c r="AR243" s="19"/>
    </row>
    <row r="244" spans="3:44" ht="15"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25"/>
      <c r="AG244" s="25"/>
      <c r="AH244" s="25"/>
      <c r="AI244" s="25"/>
      <c r="AJ244" s="25"/>
      <c r="AK244" s="25"/>
      <c r="AL244" s="25"/>
      <c r="AM244" s="25"/>
      <c r="AN244" s="19"/>
      <c r="AO244" s="19"/>
      <c r="AP244" s="19"/>
      <c r="AQ244" s="19"/>
      <c r="AR244" s="19"/>
    </row>
    <row r="245" spans="3:44" ht="15"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25"/>
      <c r="AG245" s="25"/>
      <c r="AH245" s="25"/>
      <c r="AI245" s="25"/>
      <c r="AJ245" s="25"/>
      <c r="AK245" s="25"/>
      <c r="AL245" s="25"/>
      <c r="AM245" s="25"/>
      <c r="AN245" s="19"/>
      <c r="AO245" s="19"/>
      <c r="AP245" s="19"/>
      <c r="AQ245" s="19"/>
      <c r="AR245" s="19"/>
    </row>
    <row r="246" spans="3:44" ht="15"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25"/>
      <c r="AG246" s="25"/>
      <c r="AH246" s="25"/>
      <c r="AI246" s="25"/>
      <c r="AJ246" s="25"/>
      <c r="AK246" s="25"/>
      <c r="AL246" s="25"/>
      <c r="AM246" s="25"/>
      <c r="AN246" s="19"/>
      <c r="AO246" s="19"/>
      <c r="AP246" s="19"/>
      <c r="AQ246" s="19"/>
      <c r="AR246" s="19"/>
    </row>
    <row r="247" spans="3:44" ht="15"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25"/>
      <c r="AG247" s="25"/>
      <c r="AH247" s="25"/>
      <c r="AI247" s="25"/>
      <c r="AJ247" s="25"/>
      <c r="AK247" s="25"/>
      <c r="AL247" s="25"/>
      <c r="AM247" s="25"/>
      <c r="AN247" s="19"/>
      <c r="AO247" s="19"/>
      <c r="AP247" s="19"/>
      <c r="AQ247" s="19"/>
      <c r="AR247" s="19"/>
    </row>
    <row r="248" spans="3:44" ht="15"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25"/>
      <c r="AG248" s="25"/>
      <c r="AH248" s="25"/>
      <c r="AI248" s="25"/>
      <c r="AJ248" s="25"/>
      <c r="AK248" s="25"/>
      <c r="AL248" s="25"/>
      <c r="AM248" s="25"/>
      <c r="AN248" s="19"/>
      <c r="AO248" s="19"/>
      <c r="AP248" s="19"/>
      <c r="AQ248" s="19"/>
      <c r="AR248" s="19"/>
    </row>
    <row r="249" spans="3:44" ht="15"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25"/>
      <c r="AG249" s="25"/>
      <c r="AH249" s="25"/>
      <c r="AI249" s="25"/>
      <c r="AJ249" s="25"/>
      <c r="AK249" s="25"/>
      <c r="AL249" s="25"/>
      <c r="AM249" s="25"/>
      <c r="AN249" s="19"/>
      <c r="AO249" s="19"/>
      <c r="AP249" s="19"/>
      <c r="AQ249" s="19"/>
      <c r="AR249" s="19"/>
    </row>
    <row r="250" spans="3:44" ht="15"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25"/>
      <c r="AG250" s="25"/>
      <c r="AH250" s="25"/>
      <c r="AI250" s="25"/>
      <c r="AJ250" s="25"/>
      <c r="AK250" s="25"/>
      <c r="AL250" s="25"/>
      <c r="AM250" s="25"/>
      <c r="AN250" s="19"/>
      <c r="AO250" s="19"/>
      <c r="AP250" s="19"/>
      <c r="AQ250" s="19"/>
      <c r="AR250" s="19"/>
    </row>
    <row r="251" spans="3:44" ht="15"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25"/>
      <c r="AG251" s="25"/>
      <c r="AH251" s="25"/>
      <c r="AI251" s="25"/>
      <c r="AJ251" s="25"/>
      <c r="AK251" s="25"/>
      <c r="AL251" s="25"/>
      <c r="AM251" s="25"/>
      <c r="AN251" s="19"/>
      <c r="AO251" s="19"/>
      <c r="AP251" s="19"/>
      <c r="AQ251" s="19"/>
      <c r="AR251" s="19"/>
    </row>
    <row r="252" spans="3:44" ht="15"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25"/>
      <c r="AG252" s="25"/>
      <c r="AH252" s="25"/>
      <c r="AI252" s="25"/>
      <c r="AJ252" s="25"/>
      <c r="AK252" s="25"/>
      <c r="AL252" s="25"/>
      <c r="AM252" s="25"/>
      <c r="AN252" s="19"/>
      <c r="AO252" s="19"/>
      <c r="AP252" s="19"/>
      <c r="AQ252" s="19"/>
      <c r="AR252" s="19"/>
    </row>
    <row r="253" spans="3:44" ht="15"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25"/>
      <c r="AG253" s="25"/>
      <c r="AH253" s="25"/>
      <c r="AI253" s="25"/>
      <c r="AJ253" s="25"/>
      <c r="AK253" s="25"/>
      <c r="AL253" s="25"/>
      <c r="AM253" s="25"/>
      <c r="AN253" s="19"/>
      <c r="AO253" s="19"/>
      <c r="AP253" s="19"/>
      <c r="AQ253" s="19"/>
      <c r="AR253" s="19"/>
    </row>
    <row r="254" spans="3:44" ht="15"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25"/>
      <c r="AG254" s="25"/>
      <c r="AH254" s="25"/>
      <c r="AI254" s="25"/>
      <c r="AJ254" s="25"/>
      <c r="AK254" s="25"/>
      <c r="AL254" s="25"/>
      <c r="AM254" s="25"/>
      <c r="AN254" s="19"/>
      <c r="AO254" s="19"/>
      <c r="AP254" s="19"/>
      <c r="AQ254" s="19"/>
      <c r="AR254" s="19"/>
    </row>
    <row r="255" spans="3:44" ht="15"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25"/>
      <c r="AG255" s="25"/>
      <c r="AH255" s="25"/>
      <c r="AI255" s="25"/>
      <c r="AJ255" s="25"/>
      <c r="AK255" s="25"/>
      <c r="AL255" s="25"/>
      <c r="AM255" s="25"/>
      <c r="AN255" s="19"/>
      <c r="AO255" s="19"/>
      <c r="AP255" s="19"/>
      <c r="AQ255" s="19"/>
      <c r="AR255" s="19"/>
    </row>
    <row r="256" spans="3:44" ht="15"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25"/>
      <c r="AG256" s="25"/>
      <c r="AH256" s="25"/>
      <c r="AI256" s="25"/>
      <c r="AJ256" s="25"/>
      <c r="AK256" s="25"/>
      <c r="AL256" s="25"/>
      <c r="AM256" s="25"/>
      <c r="AN256" s="19"/>
      <c r="AO256" s="19"/>
      <c r="AP256" s="19"/>
      <c r="AQ256" s="19"/>
      <c r="AR256" s="19"/>
    </row>
    <row r="257" spans="3:44" ht="15"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25"/>
      <c r="AG257" s="25"/>
      <c r="AH257" s="25"/>
      <c r="AI257" s="25"/>
      <c r="AJ257" s="25"/>
      <c r="AK257" s="25"/>
      <c r="AL257" s="25"/>
      <c r="AM257" s="25"/>
      <c r="AN257" s="19"/>
      <c r="AO257" s="19"/>
      <c r="AP257" s="19"/>
      <c r="AQ257" s="19"/>
      <c r="AR257" s="19"/>
    </row>
    <row r="258" spans="3:44" ht="15"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25"/>
      <c r="AG258" s="25"/>
      <c r="AH258" s="25"/>
      <c r="AI258" s="25"/>
      <c r="AJ258" s="25"/>
      <c r="AK258" s="25"/>
      <c r="AL258" s="25"/>
      <c r="AM258" s="25"/>
      <c r="AN258" s="19"/>
      <c r="AO258" s="19"/>
      <c r="AP258" s="19"/>
      <c r="AQ258" s="19"/>
      <c r="AR258" s="19"/>
    </row>
    <row r="259" spans="3:44" ht="15"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25"/>
      <c r="AG259" s="25"/>
      <c r="AH259" s="25"/>
      <c r="AI259" s="25"/>
      <c r="AJ259" s="25"/>
      <c r="AK259" s="25"/>
      <c r="AL259" s="25"/>
      <c r="AM259" s="25"/>
      <c r="AN259" s="19"/>
      <c r="AO259" s="19"/>
      <c r="AP259" s="19"/>
      <c r="AQ259" s="19"/>
      <c r="AR259" s="19"/>
    </row>
    <row r="260" spans="3:44" ht="15"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25"/>
      <c r="AG260" s="25"/>
      <c r="AH260" s="25"/>
      <c r="AI260" s="25"/>
      <c r="AJ260" s="25"/>
      <c r="AK260" s="25"/>
      <c r="AL260" s="25"/>
      <c r="AM260" s="25"/>
      <c r="AN260" s="19"/>
      <c r="AO260" s="19"/>
      <c r="AP260" s="19"/>
      <c r="AQ260" s="19"/>
      <c r="AR260" s="19"/>
    </row>
    <row r="261" spans="3:44" ht="15"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25"/>
      <c r="AG261" s="25"/>
      <c r="AH261" s="25"/>
      <c r="AI261" s="25"/>
      <c r="AJ261" s="25"/>
      <c r="AK261" s="25"/>
      <c r="AL261" s="25"/>
      <c r="AM261" s="25"/>
      <c r="AN261" s="19"/>
      <c r="AO261" s="19"/>
      <c r="AP261" s="19"/>
      <c r="AQ261" s="19"/>
      <c r="AR261" s="19"/>
    </row>
    <row r="262" spans="3:44" ht="15"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25"/>
      <c r="AG262" s="25"/>
      <c r="AH262" s="25"/>
      <c r="AI262" s="25"/>
      <c r="AJ262" s="25"/>
      <c r="AK262" s="25"/>
      <c r="AL262" s="25"/>
      <c r="AM262" s="25"/>
      <c r="AN262" s="19"/>
      <c r="AO262" s="19"/>
      <c r="AP262" s="19"/>
      <c r="AQ262" s="19"/>
      <c r="AR262" s="19"/>
    </row>
    <row r="263" spans="3:44" ht="15"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25"/>
      <c r="AG263" s="25"/>
      <c r="AH263" s="25"/>
      <c r="AI263" s="25"/>
      <c r="AJ263" s="25"/>
      <c r="AK263" s="25"/>
      <c r="AL263" s="25"/>
      <c r="AM263" s="25"/>
      <c r="AN263" s="19"/>
      <c r="AO263" s="19"/>
      <c r="AP263" s="19"/>
      <c r="AQ263" s="19"/>
      <c r="AR263" s="19"/>
    </row>
    <row r="264" spans="3:44" ht="15"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25"/>
      <c r="AG264" s="25"/>
      <c r="AH264" s="25"/>
      <c r="AI264" s="25"/>
      <c r="AJ264" s="25"/>
      <c r="AK264" s="25"/>
      <c r="AL264" s="25"/>
      <c r="AM264" s="25"/>
      <c r="AN264" s="19"/>
      <c r="AO264" s="19"/>
      <c r="AP264" s="19"/>
      <c r="AQ264" s="19"/>
      <c r="AR264" s="19"/>
    </row>
    <row r="265" spans="3:44" ht="15"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25"/>
      <c r="AG265" s="25"/>
      <c r="AH265" s="25"/>
      <c r="AI265" s="25"/>
      <c r="AJ265" s="25"/>
      <c r="AK265" s="25"/>
      <c r="AL265" s="25"/>
      <c r="AM265" s="25"/>
      <c r="AN265" s="19"/>
      <c r="AO265" s="19"/>
      <c r="AP265" s="19"/>
      <c r="AQ265" s="19"/>
      <c r="AR265" s="19"/>
    </row>
    <row r="266" spans="3:44" ht="15"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25"/>
      <c r="AG266" s="25"/>
      <c r="AH266" s="25"/>
      <c r="AI266" s="25"/>
      <c r="AJ266" s="25"/>
      <c r="AK266" s="25"/>
      <c r="AL266" s="25"/>
      <c r="AM266" s="25"/>
      <c r="AN266" s="19"/>
      <c r="AO266" s="19"/>
      <c r="AP266" s="19"/>
      <c r="AQ266" s="19"/>
      <c r="AR266" s="19"/>
    </row>
    <row r="267" spans="3:44" ht="15"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25"/>
      <c r="AG267" s="25"/>
      <c r="AH267" s="25"/>
      <c r="AI267" s="25"/>
      <c r="AJ267" s="25"/>
      <c r="AK267" s="25"/>
      <c r="AL267" s="25"/>
      <c r="AM267" s="25"/>
      <c r="AN267" s="19"/>
      <c r="AO267" s="19"/>
      <c r="AP267" s="19"/>
      <c r="AQ267" s="19"/>
      <c r="AR267" s="19"/>
    </row>
    <row r="268" spans="3:44" ht="15"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25"/>
      <c r="AG268" s="25"/>
      <c r="AH268" s="25"/>
      <c r="AI268" s="25"/>
      <c r="AJ268" s="25"/>
      <c r="AK268" s="25"/>
      <c r="AL268" s="25"/>
      <c r="AM268" s="25"/>
      <c r="AN268" s="19"/>
      <c r="AO268" s="19"/>
      <c r="AP268" s="19"/>
      <c r="AQ268" s="19"/>
      <c r="AR268" s="19"/>
    </row>
    <row r="269" spans="3:44" ht="15"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25"/>
      <c r="AG269" s="25"/>
      <c r="AH269" s="25"/>
      <c r="AI269" s="25"/>
      <c r="AJ269" s="25"/>
      <c r="AK269" s="25"/>
      <c r="AL269" s="25"/>
      <c r="AM269" s="25"/>
      <c r="AN269" s="19"/>
      <c r="AO269" s="19"/>
      <c r="AP269" s="19"/>
      <c r="AQ269" s="19"/>
      <c r="AR269" s="19"/>
    </row>
    <row r="270" spans="3:44" ht="15"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25"/>
      <c r="AG270" s="25"/>
      <c r="AH270" s="25"/>
      <c r="AI270" s="25"/>
      <c r="AJ270" s="25"/>
      <c r="AK270" s="25"/>
      <c r="AL270" s="25"/>
      <c r="AM270" s="25"/>
      <c r="AN270" s="19"/>
      <c r="AO270" s="19"/>
      <c r="AP270" s="19"/>
      <c r="AQ270" s="19"/>
      <c r="AR270" s="19"/>
    </row>
    <row r="271" spans="3:44" ht="15"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25"/>
      <c r="AG271" s="25"/>
      <c r="AH271" s="25"/>
      <c r="AI271" s="25"/>
      <c r="AJ271" s="25"/>
      <c r="AK271" s="25"/>
      <c r="AL271" s="25"/>
      <c r="AM271" s="25"/>
      <c r="AN271" s="19"/>
      <c r="AO271" s="19"/>
      <c r="AP271" s="19"/>
      <c r="AQ271" s="19"/>
      <c r="AR271" s="19"/>
    </row>
    <row r="272" spans="3:44" ht="15"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25"/>
      <c r="AG272" s="25"/>
      <c r="AH272" s="25"/>
      <c r="AI272" s="25"/>
      <c r="AJ272" s="25"/>
      <c r="AK272" s="25"/>
      <c r="AL272" s="25"/>
      <c r="AM272" s="25"/>
      <c r="AN272" s="19"/>
      <c r="AO272" s="19"/>
      <c r="AP272" s="19"/>
      <c r="AQ272" s="19"/>
      <c r="AR272" s="19"/>
    </row>
    <row r="273" spans="3:44" ht="15"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25"/>
      <c r="AG273" s="25"/>
      <c r="AH273" s="25"/>
      <c r="AI273" s="25"/>
      <c r="AJ273" s="25"/>
      <c r="AK273" s="25"/>
      <c r="AL273" s="25"/>
      <c r="AM273" s="25"/>
      <c r="AN273" s="19"/>
      <c r="AO273" s="19"/>
      <c r="AP273" s="19"/>
      <c r="AQ273" s="19"/>
      <c r="AR273" s="19"/>
    </row>
    <row r="274" spans="3:44" ht="15"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25"/>
      <c r="AG274" s="25"/>
      <c r="AH274" s="25"/>
      <c r="AI274" s="25"/>
      <c r="AJ274" s="25"/>
      <c r="AK274" s="25"/>
      <c r="AL274" s="25"/>
      <c r="AM274" s="25"/>
      <c r="AN274" s="19"/>
      <c r="AO274" s="19"/>
      <c r="AP274" s="19"/>
      <c r="AQ274" s="19"/>
      <c r="AR274" s="19"/>
    </row>
    <row r="275" spans="3:44" ht="15"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25"/>
      <c r="AG275" s="25"/>
      <c r="AH275" s="25"/>
      <c r="AI275" s="25"/>
      <c r="AJ275" s="25"/>
      <c r="AK275" s="25"/>
      <c r="AL275" s="25"/>
      <c r="AM275" s="25"/>
      <c r="AN275" s="19"/>
      <c r="AO275" s="19"/>
      <c r="AP275" s="19"/>
      <c r="AQ275" s="19"/>
      <c r="AR275" s="19"/>
    </row>
    <row r="276" spans="3:44" ht="15"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25"/>
      <c r="AG276" s="25"/>
      <c r="AH276" s="25"/>
      <c r="AI276" s="25"/>
      <c r="AJ276" s="25"/>
      <c r="AK276" s="25"/>
      <c r="AL276" s="25"/>
      <c r="AM276" s="25"/>
      <c r="AN276" s="19"/>
      <c r="AO276" s="19"/>
      <c r="AP276" s="19"/>
      <c r="AQ276" s="19"/>
      <c r="AR276" s="19"/>
    </row>
    <row r="277" spans="3:44" ht="15"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25"/>
      <c r="AG277" s="25"/>
      <c r="AH277" s="25"/>
      <c r="AI277" s="25"/>
      <c r="AJ277" s="25"/>
      <c r="AK277" s="25"/>
      <c r="AL277" s="25"/>
      <c r="AM277" s="25"/>
      <c r="AN277" s="19"/>
      <c r="AO277" s="19"/>
      <c r="AP277" s="19"/>
      <c r="AQ277" s="19"/>
      <c r="AR277" s="19"/>
    </row>
    <row r="278" spans="3:44" ht="15"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25"/>
      <c r="AG278" s="25"/>
      <c r="AH278" s="25"/>
      <c r="AI278" s="25"/>
      <c r="AJ278" s="25"/>
      <c r="AK278" s="25"/>
      <c r="AL278" s="25"/>
      <c r="AM278" s="25"/>
      <c r="AN278" s="19"/>
      <c r="AO278" s="19"/>
      <c r="AP278" s="19"/>
      <c r="AQ278" s="19"/>
      <c r="AR278" s="19"/>
    </row>
    <row r="279" spans="3:44" ht="15"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25"/>
      <c r="AG279" s="25"/>
      <c r="AH279" s="25"/>
      <c r="AI279" s="25"/>
      <c r="AJ279" s="25"/>
      <c r="AK279" s="25"/>
      <c r="AL279" s="25"/>
      <c r="AM279" s="25"/>
      <c r="AN279" s="19"/>
      <c r="AO279" s="19"/>
      <c r="AP279" s="19"/>
      <c r="AQ279" s="19"/>
      <c r="AR279" s="19"/>
    </row>
    <row r="280" spans="3:44" ht="15"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25"/>
      <c r="AG280" s="25"/>
      <c r="AH280" s="25"/>
      <c r="AI280" s="25"/>
      <c r="AJ280" s="25"/>
      <c r="AK280" s="25"/>
      <c r="AL280" s="25"/>
      <c r="AM280" s="25"/>
      <c r="AN280" s="19"/>
      <c r="AO280" s="19"/>
      <c r="AP280" s="19"/>
      <c r="AQ280" s="19"/>
      <c r="AR280" s="19"/>
    </row>
    <row r="281" spans="3:44" ht="15"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25"/>
      <c r="AG281" s="25"/>
      <c r="AH281" s="25"/>
      <c r="AI281" s="25"/>
      <c r="AJ281" s="25"/>
      <c r="AK281" s="25"/>
      <c r="AL281" s="25"/>
      <c r="AM281" s="25"/>
      <c r="AN281" s="19"/>
      <c r="AO281" s="19"/>
      <c r="AP281" s="19"/>
      <c r="AQ281" s="19"/>
      <c r="AR281" s="19"/>
    </row>
    <row r="282" spans="3:44" ht="15"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25"/>
      <c r="AG282" s="25"/>
      <c r="AH282" s="25"/>
      <c r="AI282" s="25"/>
      <c r="AJ282" s="25"/>
      <c r="AK282" s="25"/>
      <c r="AL282" s="25"/>
      <c r="AM282" s="25"/>
      <c r="AN282" s="19"/>
      <c r="AO282" s="19"/>
      <c r="AP282" s="19"/>
      <c r="AQ282" s="19"/>
      <c r="AR282" s="19"/>
    </row>
    <row r="283" spans="3:44" ht="15"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25"/>
      <c r="AG283" s="25"/>
      <c r="AH283" s="25"/>
      <c r="AI283" s="25"/>
      <c r="AJ283" s="25"/>
      <c r="AK283" s="25"/>
      <c r="AL283" s="25"/>
      <c r="AM283" s="25"/>
      <c r="AN283" s="19"/>
      <c r="AO283" s="19"/>
      <c r="AP283" s="19"/>
      <c r="AQ283" s="19"/>
      <c r="AR283" s="19"/>
    </row>
    <row r="284" spans="3:44" ht="15"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25"/>
      <c r="AG284" s="25"/>
      <c r="AH284" s="25"/>
      <c r="AI284" s="25"/>
      <c r="AJ284" s="25"/>
      <c r="AK284" s="25"/>
      <c r="AL284" s="25"/>
      <c r="AM284" s="25"/>
      <c r="AN284" s="19"/>
      <c r="AO284" s="19"/>
      <c r="AP284" s="19"/>
      <c r="AQ284" s="19"/>
      <c r="AR284" s="19"/>
    </row>
    <row r="285" spans="3:44" ht="15"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25"/>
      <c r="AG285" s="25"/>
      <c r="AH285" s="25"/>
      <c r="AI285" s="25"/>
      <c r="AJ285" s="25"/>
      <c r="AK285" s="25"/>
      <c r="AL285" s="25"/>
      <c r="AM285" s="25"/>
      <c r="AN285" s="19"/>
      <c r="AO285" s="19"/>
      <c r="AP285" s="19"/>
      <c r="AQ285" s="19"/>
      <c r="AR285" s="19"/>
    </row>
    <row r="286" spans="3:44" ht="15"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25"/>
      <c r="AG286" s="25"/>
      <c r="AH286" s="25"/>
      <c r="AI286" s="25"/>
      <c r="AJ286" s="25"/>
      <c r="AK286" s="25"/>
      <c r="AL286" s="25"/>
      <c r="AM286" s="25"/>
      <c r="AN286" s="19"/>
      <c r="AO286" s="19"/>
      <c r="AP286" s="19"/>
      <c r="AQ286" s="19"/>
      <c r="AR286" s="19"/>
    </row>
    <row r="287" spans="3:44" ht="15"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25"/>
      <c r="AG287" s="25"/>
      <c r="AH287" s="25"/>
      <c r="AI287" s="25"/>
      <c r="AJ287" s="25"/>
      <c r="AK287" s="25"/>
      <c r="AL287" s="25"/>
      <c r="AM287" s="25"/>
      <c r="AN287" s="19"/>
      <c r="AO287" s="19"/>
      <c r="AP287" s="19"/>
      <c r="AQ287" s="19"/>
      <c r="AR287" s="19"/>
    </row>
    <row r="288" spans="3:44" ht="15"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25"/>
      <c r="AG288" s="25"/>
      <c r="AH288" s="25"/>
      <c r="AI288" s="25"/>
      <c r="AJ288" s="25"/>
      <c r="AK288" s="25"/>
      <c r="AL288" s="25"/>
      <c r="AM288" s="25"/>
      <c r="AN288" s="19"/>
      <c r="AO288" s="19"/>
      <c r="AP288" s="19"/>
      <c r="AQ288" s="19"/>
      <c r="AR288" s="19"/>
    </row>
    <row r="289" spans="3:44" ht="15"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25"/>
      <c r="AG289" s="25"/>
      <c r="AH289" s="25"/>
      <c r="AI289" s="25"/>
      <c r="AJ289" s="25"/>
      <c r="AK289" s="25"/>
      <c r="AL289" s="25"/>
      <c r="AM289" s="25"/>
      <c r="AN289" s="19"/>
      <c r="AO289" s="19"/>
      <c r="AP289" s="19"/>
      <c r="AQ289" s="19"/>
      <c r="AR289" s="19"/>
    </row>
    <row r="290" spans="3:44" ht="15"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25"/>
      <c r="AG290" s="25"/>
      <c r="AH290" s="25"/>
      <c r="AI290" s="25"/>
      <c r="AJ290" s="25"/>
      <c r="AK290" s="25"/>
      <c r="AL290" s="25"/>
      <c r="AM290" s="25"/>
      <c r="AN290" s="19"/>
      <c r="AO290" s="19"/>
      <c r="AP290" s="19"/>
      <c r="AQ290" s="19"/>
      <c r="AR290" s="19"/>
    </row>
    <row r="291" spans="3:44" ht="15"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25"/>
      <c r="AG291" s="25"/>
      <c r="AH291" s="25"/>
      <c r="AI291" s="25"/>
      <c r="AJ291" s="25"/>
      <c r="AK291" s="25"/>
      <c r="AL291" s="25"/>
      <c r="AM291" s="25"/>
      <c r="AN291" s="19"/>
      <c r="AO291" s="19"/>
      <c r="AP291" s="19"/>
      <c r="AQ291" s="19"/>
      <c r="AR291" s="19"/>
    </row>
    <row r="292" spans="3:44" ht="15"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25"/>
      <c r="AG292" s="25"/>
      <c r="AH292" s="25"/>
      <c r="AI292" s="25"/>
      <c r="AJ292" s="25"/>
      <c r="AK292" s="25"/>
      <c r="AL292" s="25"/>
      <c r="AM292" s="25"/>
      <c r="AN292" s="19"/>
      <c r="AO292" s="19"/>
      <c r="AP292" s="19"/>
      <c r="AQ292" s="19"/>
      <c r="AR292" s="19"/>
    </row>
    <row r="293" spans="3:44" ht="15"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25"/>
      <c r="AG293" s="25"/>
      <c r="AH293" s="25"/>
      <c r="AI293" s="25"/>
      <c r="AJ293" s="25"/>
      <c r="AK293" s="25"/>
      <c r="AL293" s="25"/>
      <c r="AM293" s="25"/>
      <c r="AN293" s="19"/>
      <c r="AO293" s="19"/>
      <c r="AP293" s="19"/>
      <c r="AQ293" s="19"/>
      <c r="AR293" s="19"/>
    </row>
    <row r="294" spans="3:44" ht="15"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25"/>
      <c r="AG294" s="25"/>
      <c r="AH294" s="25"/>
      <c r="AI294" s="25"/>
      <c r="AJ294" s="25"/>
      <c r="AK294" s="25"/>
      <c r="AL294" s="25"/>
      <c r="AM294" s="25"/>
      <c r="AN294" s="19"/>
      <c r="AO294" s="19"/>
      <c r="AP294" s="19"/>
      <c r="AQ294" s="19"/>
      <c r="AR294" s="19"/>
    </row>
    <row r="295" spans="3:44" ht="15"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25"/>
      <c r="AG295" s="25"/>
      <c r="AH295" s="25"/>
      <c r="AI295" s="25"/>
      <c r="AJ295" s="25"/>
      <c r="AK295" s="25"/>
      <c r="AL295" s="25"/>
      <c r="AM295" s="25"/>
      <c r="AN295" s="19"/>
      <c r="AO295" s="19"/>
      <c r="AP295" s="19"/>
      <c r="AQ295" s="19"/>
      <c r="AR295" s="19"/>
    </row>
    <row r="296" spans="3:44" ht="15"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25"/>
      <c r="AG296" s="25"/>
      <c r="AH296" s="25"/>
      <c r="AI296" s="25"/>
      <c r="AJ296" s="25"/>
      <c r="AK296" s="25"/>
      <c r="AL296" s="25"/>
      <c r="AM296" s="25"/>
      <c r="AN296" s="19"/>
      <c r="AO296" s="19"/>
      <c r="AP296" s="19"/>
      <c r="AQ296" s="19"/>
      <c r="AR296" s="19"/>
    </row>
    <row r="297" spans="3:44" ht="15"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25"/>
      <c r="AG297" s="25"/>
      <c r="AH297" s="25"/>
      <c r="AI297" s="25"/>
      <c r="AJ297" s="25"/>
      <c r="AK297" s="25"/>
      <c r="AL297" s="25"/>
      <c r="AM297" s="25"/>
      <c r="AN297" s="19"/>
      <c r="AO297" s="19"/>
      <c r="AP297" s="19"/>
      <c r="AQ297" s="19"/>
      <c r="AR297" s="19"/>
    </row>
    <row r="298" spans="3:44" ht="15"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25"/>
      <c r="AG298" s="25"/>
      <c r="AH298" s="25"/>
      <c r="AI298" s="25"/>
      <c r="AJ298" s="25"/>
      <c r="AK298" s="25"/>
      <c r="AL298" s="25"/>
      <c r="AM298" s="25"/>
      <c r="AN298" s="19"/>
      <c r="AO298" s="19"/>
      <c r="AP298" s="19"/>
      <c r="AQ298" s="19"/>
      <c r="AR298" s="19"/>
    </row>
    <row r="299" spans="3:44" ht="15"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25"/>
      <c r="AG299" s="25"/>
      <c r="AH299" s="25"/>
      <c r="AI299" s="25"/>
      <c r="AJ299" s="25"/>
      <c r="AK299" s="25"/>
      <c r="AL299" s="25"/>
      <c r="AM299" s="25"/>
      <c r="AN299" s="19"/>
      <c r="AO299" s="19"/>
      <c r="AP299" s="19"/>
      <c r="AQ299" s="19"/>
      <c r="AR299" s="19"/>
    </row>
    <row r="300" spans="3:44" ht="15"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25"/>
      <c r="AG300" s="25"/>
      <c r="AH300" s="25"/>
      <c r="AI300" s="25"/>
      <c r="AJ300" s="25"/>
      <c r="AK300" s="25"/>
      <c r="AL300" s="25"/>
      <c r="AM300" s="25"/>
      <c r="AN300" s="19"/>
      <c r="AO300" s="19"/>
      <c r="AP300" s="19"/>
      <c r="AQ300" s="19"/>
      <c r="AR300" s="19"/>
    </row>
    <row r="301" spans="3:44" ht="15"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25"/>
      <c r="AG301" s="25"/>
      <c r="AH301" s="25"/>
      <c r="AI301" s="25"/>
      <c r="AJ301" s="25"/>
      <c r="AK301" s="25"/>
      <c r="AL301" s="25"/>
      <c r="AM301" s="25"/>
      <c r="AN301" s="19"/>
      <c r="AO301" s="19"/>
      <c r="AP301" s="19"/>
      <c r="AQ301" s="19"/>
      <c r="AR301" s="19"/>
    </row>
    <row r="302" spans="3:44" ht="15"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25"/>
      <c r="AG302" s="25"/>
      <c r="AH302" s="25"/>
      <c r="AI302" s="25"/>
      <c r="AJ302" s="25"/>
      <c r="AK302" s="25"/>
      <c r="AL302" s="25"/>
      <c r="AM302" s="25"/>
      <c r="AN302" s="19"/>
      <c r="AO302" s="19"/>
      <c r="AP302" s="19"/>
      <c r="AQ302" s="19"/>
      <c r="AR302" s="19"/>
    </row>
    <row r="303" spans="3:44" ht="15"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25"/>
      <c r="AG303" s="25"/>
      <c r="AH303" s="25"/>
      <c r="AI303" s="25"/>
      <c r="AJ303" s="25"/>
      <c r="AK303" s="25"/>
      <c r="AL303" s="25"/>
      <c r="AM303" s="25"/>
      <c r="AN303" s="19"/>
      <c r="AO303" s="19"/>
      <c r="AP303" s="19"/>
      <c r="AQ303" s="19"/>
      <c r="AR303" s="19"/>
    </row>
    <row r="304" spans="3:44" ht="15"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25"/>
      <c r="AG304" s="25"/>
      <c r="AH304" s="25"/>
      <c r="AI304" s="25"/>
      <c r="AJ304" s="25"/>
      <c r="AK304" s="25"/>
      <c r="AL304" s="25"/>
      <c r="AM304" s="25"/>
      <c r="AN304" s="19"/>
      <c r="AO304" s="19"/>
      <c r="AP304" s="19"/>
      <c r="AQ304" s="19"/>
      <c r="AR304" s="19"/>
    </row>
    <row r="305" spans="3:44" ht="15"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25"/>
      <c r="AG305" s="25"/>
      <c r="AH305" s="25"/>
      <c r="AI305" s="25"/>
      <c r="AJ305" s="25"/>
      <c r="AK305" s="25"/>
      <c r="AL305" s="25"/>
      <c r="AM305" s="25"/>
      <c r="AN305" s="19"/>
      <c r="AO305" s="19"/>
      <c r="AP305" s="19"/>
      <c r="AQ305" s="19"/>
      <c r="AR305" s="19"/>
    </row>
    <row r="306" spans="3:44" ht="15"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25"/>
      <c r="AG306" s="25"/>
      <c r="AH306" s="25"/>
      <c r="AI306" s="25"/>
      <c r="AJ306" s="25"/>
      <c r="AK306" s="25"/>
      <c r="AL306" s="25"/>
      <c r="AM306" s="25"/>
      <c r="AN306" s="19"/>
      <c r="AO306" s="19"/>
      <c r="AP306" s="19"/>
      <c r="AQ306" s="19"/>
      <c r="AR306" s="19"/>
    </row>
    <row r="307" spans="3:44" ht="15"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25"/>
      <c r="AG307" s="25"/>
      <c r="AH307" s="25"/>
      <c r="AI307" s="25"/>
      <c r="AJ307" s="25"/>
      <c r="AK307" s="25"/>
      <c r="AL307" s="25"/>
      <c r="AM307" s="25"/>
      <c r="AN307" s="19"/>
      <c r="AO307" s="19"/>
      <c r="AP307" s="19"/>
      <c r="AQ307" s="19"/>
      <c r="AR307" s="19"/>
    </row>
    <row r="308" spans="3:44" ht="15"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25"/>
      <c r="AG308" s="25"/>
      <c r="AH308" s="25"/>
      <c r="AI308" s="25"/>
      <c r="AJ308" s="25"/>
      <c r="AK308" s="25"/>
      <c r="AL308" s="25"/>
      <c r="AM308" s="25"/>
      <c r="AN308" s="19"/>
      <c r="AO308" s="19"/>
      <c r="AP308" s="19"/>
      <c r="AQ308" s="19"/>
      <c r="AR308" s="19"/>
    </row>
    <row r="309" spans="3:44" ht="15"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25"/>
      <c r="AG309" s="25"/>
      <c r="AH309" s="25"/>
      <c r="AI309" s="25"/>
      <c r="AJ309" s="25"/>
      <c r="AK309" s="25"/>
      <c r="AL309" s="25"/>
      <c r="AM309" s="25"/>
      <c r="AN309" s="19"/>
      <c r="AO309" s="19"/>
      <c r="AP309" s="19"/>
      <c r="AQ309" s="19"/>
      <c r="AR309" s="19"/>
    </row>
    <row r="310" spans="3:44" ht="15"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25"/>
      <c r="AG310" s="25"/>
      <c r="AH310" s="25"/>
      <c r="AI310" s="25"/>
      <c r="AJ310" s="25"/>
      <c r="AK310" s="25"/>
      <c r="AL310" s="25"/>
      <c r="AM310" s="25"/>
      <c r="AN310" s="19"/>
      <c r="AO310" s="19"/>
      <c r="AP310" s="19"/>
      <c r="AQ310" s="19"/>
      <c r="AR310" s="19"/>
    </row>
    <row r="311" spans="3:44" ht="15"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25"/>
      <c r="AG311" s="25"/>
      <c r="AH311" s="25"/>
      <c r="AI311" s="25"/>
      <c r="AJ311" s="25"/>
      <c r="AK311" s="25"/>
      <c r="AL311" s="25"/>
      <c r="AM311" s="25"/>
      <c r="AN311" s="19"/>
      <c r="AO311" s="19"/>
      <c r="AP311" s="19"/>
      <c r="AQ311" s="19"/>
      <c r="AR311" s="19"/>
    </row>
    <row r="312" spans="3:44" ht="15"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25"/>
      <c r="AG312" s="25"/>
      <c r="AH312" s="25"/>
      <c r="AI312" s="25"/>
      <c r="AJ312" s="25"/>
      <c r="AK312" s="25"/>
      <c r="AL312" s="25"/>
      <c r="AM312" s="25"/>
      <c r="AN312" s="19"/>
      <c r="AO312" s="19"/>
      <c r="AP312" s="19"/>
      <c r="AQ312" s="19"/>
      <c r="AR312" s="19"/>
    </row>
    <row r="313" spans="3:44" ht="15"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25"/>
      <c r="AG313" s="25"/>
      <c r="AH313" s="25"/>
      <c r="AI313" s="25"/>
      <c r="AJ313" s="25"/>
      <c r="AK313" s="25"/>
      <c r="AL313" s="25"/>
      <c r="AM313" s="25"/>
      <c r="AN313" s="19"/>
      <c r="AO313" s="19"/>
      <c r="AP313" s="19"/>
      <c r="AQ313" s="19"/>
      <c r="AR313" s="19"/>
    </row>
    <row r="314" spans="3:44" ht="15"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25"/>
      <c r="AG314" s="25"/>
      <c r="AH314" s="25"/>
      <c r="AI314" s="25"/>
      <c r="AJ314" s="25"/>
      <c r="AK314" s="25"/>
      <c r="AL314" s="25"/>
      <c r="AM314" s="25"/>
      <c r="AN314" s="19"/>
      <c r="AO314" s="19"/>
      <c r="AP314" s="19"/>
      <c r="AQ314" s="19"/>
      <c r="AR314" s="19"/>
    </row>
    <row r="315" spans="3:44" ht="15"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25"/>
      <c r="AG315" s="25"/>
      <c r="AH315" s="25"/>
      <c r="AI315" s="25"/>
      <c r="AJ315" s="25"/>
      <c r="AK315" s="25"/>
      <c r="AL315" s="25"/>
      <c r="AM315" s="25"/>
      <c r="AN315" s="19"/>
      <c r="AO315" s="19"/>
      <c r="AP315" s="19"/>
      <c r="AQ315" s="19"/>
      <c r="AR315" s="19"/>
    </row>
    <row r="316" spans="3:44" ht="15"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25"/>
      <c r="AG316" s="25"/>
      <c r="AH316" s="25"/>
      <c r="AI316" s="25"/>
      <c r="AJ316" s="25"/>
      <c r="AK316" s="25"/>
      <c r="AL316" s="25"/>
      <c r="AM316" s="25"/>
      <c r="AN316" s="19"/>
      <c r="AO316" s="19"/>
      <c r="AP316" s="19"/>
      <c r="AQ316" s="19"/>
      <c r="AR316" s="19"/>
    </row>
    <row r="317" spans="3:44" ht="15"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25"/>
      <c r="AG317" s="25"/>
      <c r="AH317" s="25"/>
      <c r="AI317" s="25"/>
      <c r="AJ317" s="25"/>
      <c r="AK317" s="25"/>
      <c r="AL317" s="25"/>
      <c r="AM317" s="25"/>
      <c r="AN317" s="19"/>
      <c r="AO317" s="19"/>
      <c r="AP317" s="19"/>
      <c r="AQ317" s="19"/>
      <c r="AR317" s="19"/>
    </row>
    <row r="318" spans="3:44" ht="15"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25"/>
      <c r="AG318" s="25"/>
      <c r="AH318" s="25"/>
      <c r="AI318" s="25"/>
      <c r="AJ318" s="25"/>
      <c r="AK318" s="25"/>
      <c r="AL318" s="25"/>
      <c r="AM318" s="25"/>
      <c r="AN318" s="19"/>
      <c r="AO318" s="19"/>
      <c r="AP318" s="19"/>
      <c r="AQ318" s="19"/>
      <c r="AR318" s="19"/>
    </row>
    <row r="319" spans="3:44" ht="15"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25"/>
      <c r="AG319" s="25"/>
      <c r="AH319" s="25"/>
      <c r="AI319" s="25"/>
      <c r="AJ319" s="25"/>
      <c r="AK319" s="25"/>
      <c r="AL319" s="25"/>
      <c r="AM319" s="25"/>
      <c r="AN319" s="19"/>
      <c r="AO319" s="19"/>
      <c r="AP319" s="19"/>
      <c r="AQ319" s="19"/>
      <c r="AR319" s="19"/>
    </row>
    <row r="320" spans="3:44" ht="15"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25"/>
      <c r="AG320" s="25"/>
      <c r="AH320" s="25"/>
      <c r="AI320" s="25"/>
      <c r="AJ320" s="25"/>
      <c r="AK320" s="25"/>
      <c r="AL320" s="25"/>
      <c r="AM320" s="25"/>
      <c r="AN320" s="19"/>
      <c r="AO320" s="19"/>
      <c r="AP320" s="19"/>
      <c r="AQ320" s="19"/>
      <c r="AR320" s="19"/>
    </row>
    <row r="321" spans="3:44" ht="15"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25"/>
      <c r="AG321" s="25"/>
      <c r="AH321" s="25"/>
      <c r="AI321" s="25"/>
      <c r="AJ321" s="25"/>
      <c r="AK321" s="25"/>
      <c r="AL321" s="25"/>
      <c r="AM321" s="25"/>
      <c r="AN321" s="19"/>
      <c r="AO321" s="19"/>
      <c r="AP321" s="19"/>
      <c r="AQ321" s="19"/>
      <c r="AR321" s="19"/>
    </row>
    <row r="322" spans="3:44" ht="15"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25"/>
      <c r="AG322" s="25"/>
      <c r="AH322" s="25"/>
      <c r="AI322" s="25"/>
      <c r="AJ322" s="25"/>
      <c r="AK322" s="25"/>
      <c r="AL322" s="25"/>
      <c r="AM322" s="25"/>
      <c r="AN322" s="19"/>
      <c r="AO322" s="19"/>
      <c r="AP322" s="19"/>
      <c r="AQ322" s="19"/>
      <c r="AR322" s="19"/>
    </row>
    <row r="323" spans="3:44" ht="15"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25"/>
      <c r="AG323" s="25"/>
      <c r="AH323" s="25"/>
      <c r="AI323" s="25"/>
      <c r="AJ323" s="25"/>
      <c r="AK323" s="25"/>
      <c r="AL323" s="25"/>
      <c r="AM323" s="25"/>
      <c r="AN323" s="19"/>
      <c r="AO323" s="19"/>
      <c r="AP323" s="19"/>
      <c r="AQ323" s="19"/>
      <c r="AR323" s="19"/>
    </row>
    <row r="324" spans="3:44" ht="15"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25"/>
      <c r="AG324" s="25"/>
      <c r="AH324" s="25"/>
      <c r="AI324" s="25"/>
      <c r="AJ324" s="25"/>
      <c r="AK324" s="25"/>
      <c r="AL324" s="25"/>
      <c r="AM324" s="25"/>
      <c r="AN324" s="19"/>
      <c r="AO324" s="19"/>
      <c r="AP324" s="19"/>
      <c r="AQ324" s="19"/>
      <c r="AR324" s="19"/>
    </row>
    <row r="325" spans="3:44" ht="15"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25"/>
      <c r="AG325" s="25"/>
      <c r="AH325" s="25"/>
      <c r="AI325" s="25"/>
      <c r="AJ325" s="25"/>
      <c r="AK325" s="25"/>
      <c r="AL325" s="25"/>
      <c r="AM325" s="25"/>
      <c r="AN325" s="19"/>
      <c r="AO325" s="19"/>
      <c r="AP325" s="19"/>
      <c r="AQ325" s="19"/>
      <c r="AR325" s="19"/>
    </row>
    <row r="326" spans="3:44" ht="15"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25"/>
      <c r="AG326" s="25"/>
      <c r="AH326" s="25"/>
      <c r="AI326" s="25"/>
      <c r="AJ326" s="25"/>
      <c r="AK326" s="25"/>
      <c r="AL326" s="25"/>
      <c r="AM326" s="25"/>
      <c r="AN326" s="19"/>
      <c r="AO326" s="19"/>
      <c r="AP326" s="19"/>
      <c r="AQ326" s="19"/>
      <c r="AR326" s="19"/>
    </row>
    <row r="327" spans="3:44" ht="15"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25"/>
      <c r="AG327" s="25"/>
      <c r="AH327" s="25"/>
      <c r="AI327" s="25"/>
      <c r="AJ327" s="25"/>
      <c r="AK327" s="25"/>
      <c r="AL327" s="25"/>
      <c r="AM327" s="25"/>
      <c r="AN327" s="19"/>
      <c r="AO327" s="19"/>
      <c r="AP327" s="19"/>
      <c r="AQ327" s="19"/>
      <c r="AR327" s="19"/>
    </row>
    <row r="328" spans="3:44" ht="15"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25"/>
      <c r="AG328" s="25"/>
      <c r="AH328" s="25"/>
      <c r="AI328" s="25"/>
      <c r="AJ328" s="25"/>
      <c r="AK328" s="25"/>
      <c r="AL328" s="25"/>
      <c r="AM328" s="25"/>
      <c r="AN328" s="19"/>
      <c r="AO328" s="19"/>
      <c r="AP328" s="19"/>
      <c r="AQ328" s="19"/>
      <c r="AR328" s="19"/>
    </row>
    <row r="329" spans="3:44" ht="15"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25"/>
      <c r="AG329" s="25"/>
      <c r="AH329" s="25"/>
      <c r="AI329" s="25"/>
      <c r="AJ329" s="25"/>
      <c r="AK329" s="25"/>
      <c r="AL329" s="25"/>
      <c r="AM329" s="25"/>
      <c r="AN329" s="19"/>
      <c r="AO329" s="19"/>
      <c r="AP329" s="19"/>
      <c r="AQ329" s="19"/>
      <c r="AR329" s="19"/>
    </row>
    <row r="330" spans="3:44" ht="15"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25"/>
      <c r="AG330" s="25"/>
      <c r="AH330" s="25"/>
      <c r="AI330" s="25"/>
      <c r="AJ330" s="25"/>
      <c r="AK330" s="25"/>
      <c r="AL330" s="25"/>
      <c r="AM330" s="25"/>
      <c r="AN330" s="19"/>
      <c r="AO330" s="19"/>
      <c r="AP330" s="19"/>
      <c r="AQ330" s="19"/>
      <c r="AR330" s="19"/>
    </row>
    <row r="331" spans="3:44" ht="15"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25"/>
      <c r="AG331" s="25"/>
      <c r="AH331" s="25"/>
      <c r="AI331" s="25"/>
      <c r="AJ331" s="25"/>
      <c r="AK331" s="25"/>
      <c r="AL331" s="25"/>
      <c r="AM331" s="25"/>
      <c r="AN331" s="19"/>
      <c r="AO331" s="19"/>
      <c r="AP331" s="19"/>
      <c r="AQ331" s="19"/>
      <c r="AR331" s="19"/>
    </row>
    <row r="332" spans="3:44" ht="15"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25"/>
      <c r="AG332" s="25"/>
      <c r="AH332" s="25"/>
      <c r="AI332" s="25"/>
      <c r="AJ332" s="25"/>
      <c r="AK332" s="25"/>
      <c r="AL332" s="25"/>
      <c r="AM332" s="25"/>
      <c r="AN332" s="19"/>
      <c r="AO332" s="19"/>
      <c r="AP332" s="19"/>
      <c r="AQ332" s="19"/>
      <c r="AR332" s="19"/>
    </row>
    <row r="333" spans="3:44" ht="15"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25"/>
      <c r="AG333" s="25"/>
      <c r="AH333" s="25"/>
      <c r="AI333" s="25"/>
      <c r="AJ333" s="25"/>
      <c r="AK333" s="25"/>
      <c r="AL333" s="25"/>
      <c r="AM333" s="25"/>
      <c r="AN333" s="19"/>
      <c r="AO333" s="19"/>
      <c r="AP333" s="19"/>
      <c r="AQ333" s="19"/>
      <c r="AR333" s="19"/>
    </row>
    <row r="334" spans="3:44" ht="15"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25"/>
      <c r="AG334" s="25"/>
      <c r="AH334" s="25"/>
      <c r="AI334" s="25"/>
      <c r="AJ334" s="25"/>
      <c r="AK334" s="25"/>
      <c r="AL334" s="25"/>
      <c r="AM334" s="25"/>
      <c r="AN334" s="19"/>
      <c r="AO334" s="19"/>
      <c r="AP334" s="19"/>
      <c r="AQ334" s="19"/>
      <c r="AR334" s="19"/>
    </row>
    <row r="335" spans="3:44" ht="15"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25"/>
      <c r="AG335" s="25"/>
      <c r="AH335" s="25"/>
      <c r="AI335" s="25"/>
      <c r="AJ335" s="25"/>
      <c r="AK335" s="25"/>
      <c r="AL335" s="25"/>
      <c r="AM335" s="25"/>
      <c r="AN335" s="19"/>
      <c r="AO335" s="19"/>
      <c r="AP335" s="19"/>
      <c r="AQ335" s="19"/>
      <c r="AR335" s="19"/>
    </row>
    <row r="336" spans="3:44" ht="15"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25"/>
      <c r="AG336" s="25"/>
      <c r="AH336" s="25"/>
      <c r="AI336" s="25"/>
      <c r="AJ336" s="25"/>
      <c r="AK336" s="25"/>
      <c r="AL336" s="25"/>
      <c r="AM336" s="25"/>
      <c r="AN336" s="19"/>
      <c r="AO336" s="19"/>
      <c r="AP336" s="19"/>
      <c r="AQ336" s="19"/>
      <c r="AR336" s="19"/>
    </row>
    <row r="337" spans="3:44" ht="15"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25"/>
      <c r="AG337" s="25"/>
      <c r="AH337" s="25"/>
      <c r="AI337" s="25"/>
      <c r="AJ337" s="25"/>
      <c r="AK337" s="25"/>
      <c r="AL337" s="25"/>
      <c r="AM337" s="25"/>
      <c r="AN337" s="19"/>
      <c r="AO337" s="19"/>
      <c r="AP337" s="19"/>
      <c r="AQ337" s="19"/>
      <c r="AR337" s="19"/>
    </row>
    <row r="338" spans="3:44" ht="15"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25"/>
      <c r="AG338" s="25"/>
      <c r="AH338" s="25"/>
      <c r="AI338" s="25"/>
      <c r="AJ338" s="25"/>
      <c r="AK338" s="25"/>
      <c r="AL338" s="25"/>
      <c r="AM338" s="25"/>
      <c r="AN338" s="19"/>
      <c r="AO338" s="19"/>
      <c r="AP338" s="19"/>
      <c r="AQ338" s="19"/>
      <c r="AR338" s="19"/>
    </row>
    <row r="339" spans="3:44" ht="15"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25"/>
      <c r="AG339" s="25"/>
      <c r="AH339" s="25"/>
      <c r="AI339" s="25"/>
      <c r="AJ339" s="25"/>
      <c r="AK339" s="25"/>
      <c r="AL339" s="25"/>
      <c r="AM339" s="25"/>
      <c r="AN339" s="19"/>
      <c r="AO339" s="19"/>
      <c r="AP339" s="19"/>
      <c r="AQ339" s="19"/>
      <c r="AR339" s="19"/>
    </row>
    <row r="340" spans="3:44" ht="15"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25"/>
      <c r="AG340" s="25"/>
      <c r="AH340" s="25"/>
      <c r="AI340" s="25"/>
      <c r="AJ340" s="25"/>
      <c r="AK340" s="25"/>
      <c r="AL340" s="25"/>
      <c r="AM340" s="25"/>
      <c r="AN340" s="19"/>
      <c r="AO340" s="19"/>
      <c r="AP340" s="19"/>
      <c r="AQ340" s="19"/>
      <c r="AR340" s="19"/>
    </row>
    <row r="341" spans="3:44" ht="15"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25"/>
      <c r="AG341" s="25"/>
      <c r="AH341" s="25"/>
      <c r="AI341" s="25"/>
      <c r="AJ341" s="25"/>
      <c r="AK341" s="25"/>
      <c r="AL341" s="25"/>
      <c r="AM341" s="25"/>
      <c r="AN341" s="19"/>
      <c r="AO341" s="19"/>
      <c r="AP341" s="19"/>
      <c r="AQ341" s="19"/>
      <c r="AR341" s="19"/>
    </row>
    <row r="342" spans="3:44" ht="15"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25"/>
      <c r="AG342" s="25"/>
      <c r="AH342" s="25"/>
      <c r="AI342" s="25"/>
      <c r="AJ342" s="25"/>
      <c r="AK342" s="25"/>
      <c r="AL342" s="25"/>
      <c r="AM342" s="25"/>
      <c r="AN342" s="19"/>
      <c r="AO342" s="19"/>
      <c r="AP342" s="19"/>
      <c r="AQ342" s="19"/>
      <c r="AR342" s="19"/>
    </row>
    <row r="343" spans="3:44" ht="15"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25"/>
      <c r="AG343" s="25"/>
      <c r="AH343" s="25"/>
      <c r="AI343" s="25"/>
      <c r="AJ343" s="25"/>
      <c r="AK343" s="25"/>
      <c r="AL343" s="25"/>
      <c r="AM343" s="25"/>
      <c r="AN343" s="19"/>
      <c r="AO343" s="19"/>
      <c r="AP343" s="19"/>
      <c r="AQ343" s="19"/>
      <c r="AR343" s="19"/>
    </row>
    <row r="344" spans="3:44" ht="15"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25"/>
      <c r="AG344" s="25"/>
      <c r="AH344" s="25"/>
      <c r="AI344" s="25"/>
      <c r="AJ344" s="25"/>
      <c r="AK344" s="25"/>
      <c r="AL344" s="25"/>
      <c r="AM344" s="25"/>
      <c r="AN344" s="19"/>
      <c r="AO344" s="19"/>
      <c r="AP344" s="19"/>
      <c r="AQ344" s="19"/>
      <c r="AR344" s="19"/>
    </row>
    <row r="345" spans="3:44" ht="15"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25"/>
      <c r="AG345" s="25"/>
      <c r="AH345" s="25"/>
      <c r="AI345" s="25"/>
      <c r="AJ345" s="25"/>
      <c r="AK345" s="25"/>
      <c r="AL345" s="25"/>
      <c r="AM345" s="25"/>
      <c r="AN345" s="19"/>
      <c r="AO345" s="19"/>
      <c r="AP345" s="19"/>
      <c r="AQ345" s="19"/>
      <c r="AR345" s="19"/>
    </row>
    <row r="346" spans="3:44" ht="15"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25"/>
      <c r="AG346" s="25"/>
      <c r="AH346" s="25"/>
      <c r="AI346" s="25"/>
      <c r="AJ346" s="25"/>
      <c r="AK346" s="25"/>
      <c r="AL346" s="25"/>
      <c r="AM346" s="25"/>
      <c r="AN346" s="19"/>
      <c r="AO346" s="19"/>
      <c r="AP346" s="19"/>
      <c r="AQ346" s="19"/>
      <c r="AR346" s="19"/>
    </row>
    <row r="347" spans="3:44" ht="15"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25"/>
      <c r="AG347" s="25"/>
      <c r="AH347" s="25"/>
      <c r="AI347" s="25"/>
      <c r="AJ347" s="25"/>
      <c r="AK347" s="25"/>
      <c r="AL347" s="25"/>
      <c r="AM347" s="25"/>
      <c r="AN347" s="19"/>
      <c r="AO347" s="19"/>
      <c r="AP347" s="19"/>
      <c r="AQ347" s="19"/>
      <c r="AR347" s="19"/>
    </row>
    <row r="348" spans="3:44" ht="15"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25"/>
      <c r="AG348" s="25"/>
      <c r="AH348" s="25"/>
      <c r="AI348" s="25"/>
      <c r="AJ348" s="25"/>
      <c r="AK348" s="25"/>
      <c r="AL348" s="25"/>
      <c r="AM348" s="25"/>
      <c r="AN348" s="19"/>
      <c r="AO348" s="19"/>
      <c r="AP348" s="19"/>
      <c r="AQ348" s="19"/>
      <c r="AR348" s="19"/>
    </row>
    <row r="349" spans="3:44" ht="15"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25"/>
      <c r="AG349" s="25"/>
      <c r="AH349" s="25"/>
      <c r="AI349" s="25"/>
      <c r="AJ349" s="25"/>
      <c r="AK349" s="25"/>
      <c r="AL349" s="25"/>
      <c r="AM349" s="25"/>
      <c r="AN349" s="19"/>
      <c r="AO349" s="19"/>
      <c r="AP349" s="19"/>
      <c r="AQ349" s="19"/>
      <c r="AR349" s="19"/>
    </row>
    <row r="350" spans="3:44" ht="15"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25"/>
      <c r="AG350" s="25"/>
      <c r="AH350" s="25"/>
      <c r="AI350" s="25"/>
      <c r="AJ350" s="25"/>
      <c r="AK350" s="25"/>
      <c r="AL350" s="25"/>
      <c r="AM350" s="25"/>
      <c r="AN350" s="19"/>
      <c r="AO350" s="19"/>
      <c r="AP350" s="19"/>
      <c r="AQ350" s="19"/>
      <c r="AR350" s="19"/>
    </row>
    <row r="351" spans="3:44" ht="15"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25"/>
      <c r="AG351" s="25"/>
      <c r="AH351" s="25"/>
      <c r="AI351" s="25"/>
      <c r="AJ351" s="25"/>
      <c r="AK351" s="25"/>
      <c r="AL351" s="25"/>
      <c r="AM351" s="25"/>
      <c r="AN351" s="19"/>
      <c r="AO351" s="19"/>
      <c r="AP351" s="19"/>
      <c r="AQ351" s="19"/>
      <c r="AR351" s="19"/>
    </row>
    <row r="352" spans="3:44" ht="15"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25"/>
      <c r="AG352" s="25"/>
      <c r="AH352" s="25"/>
      <c r="AI352" s="25"/>
      <c r="AJ352" s="25"/>
      <c r="AK352" s="25"/>
      <c r="AL352" s="25"/>
      <c r="AM352" s="25"/>
      <c r="AN352" s="19"/>
      <c r="AO352" s="19"/>
      <c r="AP352" s="19"/>
      <c r="AQ352" s="19"/>
      <c r="AR352" s="19"/>
    </row>
    <row r="353" spans="3:44" ht="15"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25"/>
      <c r="AG353" s="25"/>
      <c r="AH353" s="25"/>
      <c r="AI353" s="25"/>
      <c r="AJ353" s="25"/>
      <c r="AK353" s="25"/>
      <c r="AL353" s="25"/>
      <c r="AM353" s="25"/>
      <c r="AN353" s="19"/>
      <c r="AO353" s="19"/>
      <c r="AP353" s="19"/>
      <c r="AQ353" s="19"/>
      <c r="AR353" s="19"/>
    </row>
    <row r="354" spans="3:44" ht="15"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25"/>
      <c r="AG354" s="25"/>
      <c r="AH354" s="25"/>
      <c r="AI354" s="25"/>
      <c r="AJ354" s="25"/>
      <c r="AK354" s="25"/>
      <c r="AL354" s="25"/>
      <c r="AM354" s="25"/>
      <c r="AN354" s="19"/>
      <c r="AO354" s="19"/>
      <c r="AP354" s="19"/>
      <c r="AQ354" s="19"/>
      <c r="AR354" s="19"/>
    </row>
    <row r="355" spans="3:44" ht="15"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25"/>
      <c r="AG355" s="25"/>
      <c r="AH355" s="25"/>
      <c r="AI355" s="25"/>
      <c r="AJ355" s="25"/>
      <c r="AK355" s="25"/>
      <c r="AL355" s="25"/>
      <c r="AM355" s="25"/>
      <c r="AN355" s="19"/>
      <c r="AO355" s="19"/>
      <c r="AP355" s="19"/>
      <c r="AQ355" s="19"/>
      <c r="AR355" s="19"/>
    </row>
    <row r="356" spans="3:44" ht="15"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25"/>
      <c r="AG356" s="25"/>
      <c r="AH356" s="25"/>
      <c r="AI356" s="25"/>
      <c r="AJ356" s="25"/>
      <c r="AK356" s="25"/>
      <c r="AL356" s="25"/>
      <c r="AM356" s="25"/>
      <c r="AN356" s="19"/>
      <c r="AO356" s="19"/>
      <c r="AP356" s="19"/>
      <c r="AQ356" s="19"/>
      <c r="AR356" s="19"/>
    </row>
    <row r="357" spans="3:44" ht="15"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25"/>
      <c r="AG357" s="25"/>
      <c r="AH357" s="25"/>
      <c r="AI357" s="25"/>
      <c r="AJ357" s="25"/>
      <c r="AK357" s="25"/>
      <c r="AL357" s="25"/>
      <c r="AM357" s="25"/>
      <c r="AN357" s="19"/>
      <c r="AO357" s="19"/>
      <c r="AP357" s="19"/>
      <c r="AQ357" s="19"/>
      <c r="AR357" s="19"/>
    </row>
    <row r="358" spans="3:44" ht="15"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25"/>
      <c r="AG358" s="25"/>
      <c r="AH358" s="25"/>
      <c r="AI358" s="25"/>
      <c r="AJ358" s="25"/>
      <c r="AK358" s="25"/>
      <c r="AL358" s="25"/>
      <c r="AM358" s="25"/>
      <c r="AN358" s="19"/>
      <c r="AO358" s="19"/>
      <c r="AP358" s="19"/>
      <c r="AQ358" s="19"/>
      <c r="AR358" s="19"/>
    </row>
    <row r="359" spans="3:44" ht="15"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25"/>
      <c r="AG359" s="25"/>
      <c r="AH359" s="25"/>
      <c r="AI359" s="25"/>
      <c r="AJ359" s="25"/>
      <c r="AK359" s="25"/>
      <c r="AL359" s="25"/>
      <c r="AM359" s="25"/>
      <c r="AN359" s="19"/>
      <c r="AO359" s="19"/>
      <c r="AP359" s="19"/>
      <c r="AQ359" s="19"/>
      <c r="AR359" s="19"/>
    </row>
    <row r="360" spans="3:44" ht="15"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25"/>
      <c r="AG360" s="25"/>
      <c r="AH360" s="25"/>
      <c r="AI360" s="25"/>
      <c r="AJ360" s="25"/>
      <c r="AK360" s="25"/>
      <c r="AL360" s="25"/>
      <c r="AM360" s="25"/>
      <c r="AN360" s="19"/>
      <c r="AO360" s="19"/>
      <c r="AP360" s="19"/>
      <c r="AQ360" s="19"/>
      <c r="AR360" s="19"/>
    </row>
    <row r="361" spans="3:44" ht="15"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25"/>
      <c r="AG361" s="25"/>
      <c r="AH361" s="25"/>
      <c r="AI361" s="25"/>
      <c r="AJ361" s="25"/>
      <c r="AK361" s="25"/>
      <c r="AL361" s="25"/>
      <c r="AM361" s="25"/>
      <c r="AN361" s="19"/>
      <c r="AO361" s="19"/>
      <c r="AP361" s="19"/>
      <c r="AQ361" s="19"/>
      <c r="AR361" s="19"/>
    </row>
    <row r="362" spans="3:44" ht="15"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25"/>
      <c r="AG362" s="25"/>
      <c r="AH362" s="25"/>
      <c r="AI362" s="25"/>
      <c r="AJ362" s="25"/>
      <c r="AK362" s="25"/>
      <c r="AL362" s="25"/>
      <c r="AM362" s="25"/>
      <c r="AN362" s="19"/>
      <c r="AO362" s="19"/>
      <c r="AP362" s="19"/>
      <c r="AQ362" s="19"/>
      <c r="AR362" s="19"/>
    </row>
    <row r="363" spans="3:44" ht="15"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25"/>
      <c r="AG363" s="25"/>
      <c r="AH363" s="25"/>
      <c r="AI363" s="25"/>
      <c r="AJ363" s="25"/>
      <c r="AK363" s="25"/>
      <c r="AL363" s="25"/>
      <c r="AM363" s="25"/>
      <c r="AN363" s="19"/>
      <c r="AO363" s="19"/>
      <c r="AP363" s="19"/>
      <c r="AQ363" s="19"/>
      <c r="AR363" s="19"/>
    </row>
    <row r="364" spans="3:44" ht="15"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25"/>
      <c r="AG364" s="25"/>
      <c r="AH364" s="25"/>
      <c r="AI364" s="25"/>
      <c r="AJ364" s="25"/>
      <c r="AK364" s="25"/>
      <c r="AL364" s="25"/>
      <c r="AM364" s="25"/>
      <c r="AN364" s="19"/>
      <c r="AO364" s="19"/>
      <c r="AP364" s="19"/>
      <c r="AQ364" s="19"/>
      <c r="AR364" s="19"/>
    </row>
    <row r="365" spans="3:44" ht="15"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25"/>
      <c r="AG365" s="25"/>
      <c r="AH365" s="25"/>
      <c r="AI365" s="25"/>
      <c r="AJ365" s="25"/>
      <c r="AK365" s="25"/>
      <c r="AL365" s="25"/>
      <c r="AM365" s="25"/>
      <c r="AN365" s="19"/>
      <c r="AO365" s="19"/>
      <c r="AP365" s="19"/>
      <c r="AQ365" s="19"/>
      <c r="AR365" s="19"/>
    </row>
    <row r="366" spans="3:44" ht="15"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25"/>
      <c r="AG366" s="25"/>
      <c r="AH366" s="25"/>
      <c r="AI366" s="25"/>
      <c r="AJ366" s="25"/>
      <c r="AK366" s="25"/>
      <c r="AL366" s="25"/>
      <c r="AM366" s="25"/>
      <c r="AN366" s="19"/>
      <c r="AO366" s="19"/>
      <c r="AP366" s="19"/>
      <c r="AQ366" s="19"/>
      <c r="AR366" s="19"/>
    </row>
    <row r="367" spans="3:44" ht="15"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25"/>
      <c r="AG367" s="25"/>
      <c r="AH367" s="25"/>
      <c r="AI367" s="25"/>
      <c r="AJ367" s="25"/>
      <c r="AK367" s="25"/>
      <c r="AL367" s="25"/>
      <c r="AM367" s="25"/>
      <c r="AN367" s="19"/>
      <c r="AO367" s="19"/>
      <c r="AP367" s="19"/>
      <c r="AQ367" s="19"/>
      <c r="AR367" s="19"/>
    </row>
    <row r="368" spans="3:44" ht="15"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25"/>
      <c r="AG368" s="25"/>
      <c r="AH368" s="25"/>
      <c r="AI368" s="25"/>
      <c r="AJ368" s="25"/>
      <c r="AK368" s="25"/>
      <c r="AL368" s="25"/>
      <c r="AM368" s="25"/>
      <c r="AN368" s="19"/>
      <c r="AO368" s="19"/>
      <c r="AP368" s="19"/>
      <c r="AQ368" s="19"/>
      <c r="AR368" s="19"/>
    </row>
    <row r="369" spans="3:44" ht="15"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25"/>
      <c r="AG369" s="25"/>
      <c r="AH369" s="25"/>
      <c r="AI369" s="25"/>
      <c r="AJ369" s="25"/>
      <c r="AK369" s="25"/>
      <c r="AL369" s="25"/>
      <c r="AM369" s="25"/>
      <c r="AN369" s="19"/>
      <c r="AO369" s="19"/>
      <c r="AP369" s="19"/>
      <c r="AQ369" s="19"/>
      <c r="AR369" s="19"/>
    </row>
    <row r="370" spans="3:44" ht="15"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25"/>
      <c r="AG370" s="25"/>
      <c r="AH370" s="25"/>
      <c r="AI370" s="25"/>
      <c r="AJ370" s="25"/>
      <c r="AK370" s="25"/>
      <c r="AL370" s="25"/>
      <c r="AM370" s="25"/>
      <c r="AN370" s="19"/>
      <c r="AO370" s="19"/>
      <c r="AP370" s="19"/>
      <c r="AQ370" s="19"/>
      <c r="AR370" s="19"/>
    </row>
    <row r="371" spans="3:44" ht="15"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25"/>
      <c r="AG371" s="25"/>
      <c r="AH371" s="25"/>
      <c r="AI371" s="25"/>
      <c r="AJ371" s="25"/>
      <c r="AK371" s="25"/>
      <c r="AL371" s="25"/>
      <c r="AM371" s="25"/>
      <c r="AN371" s="19"/>
      <c r="AO371" s="19"/>
      <c r="AP371" s="19"/>
      <c r="AQ371" s="19"/>
      <c r="AR371" s="19"/>
    </row>
    <row r="372" spans="3:44" ht="15"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25"/>
      <c r="AG372" s="25"/>
      <c r="AH372" s="25"/>
      <c r="AI372" s="25"/>
      <c r="AJ372" s="25"/>
      <c r="AK372" s="25"/>
      <c r="AL372" s="25"/>
      <c r="AM372" s="25"/>
      <c r="AN372" s="19"/>
      <c r="AO372" s="19"/>
      <c r="AP372" s="19"/>
      <c r="AQ372" s="19"/>
      <c r="AR372" s="19"/>
    </row>
    <row r="373" spans="3:44" ht="15"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25"/>
      <c r="AG373" s="25"/>
      <c r="AH373" s="25"/>
      <c r="AI373" s="25"/>
      <c r="AJ373" s="25"/>
      <c r="AK373" s="25"/>
      <c r="AL373" s="25"/>
      <c r="AM373" s="25"/>
      <c r="AN373" s="19"/>
      <c r="AO373" s="19"/>
      <c r="AP373" s="19"/>
      <c r="AQ373" s="19"/>
      <c r="AR373" s="19"/>
    </row>
    <row r="374" spans="3:44" ht="15"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25"/>
      <c r="AG374" s="25"/>
      <c r="AH374" s="25"/>
      <c r="AI374" s="25"/>
      <c r="AJ374" s="25"/>
      <c r="AK374" s="25"/>
      <c r="AL374" s="25"/>
      <c r="AM374" s="25"/>
      <c r="AN374" s="19"/>
      <c r="AO374" s="19"/>
      <c r="AP374" s="19"/>
      <c r="AQ374" s="19"/>
      <c r="AR374" s="19"/>
    </row>
    <row r="375" spans="3:44" ht="15"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25"/>
      <c r="AG375" s="25"/>
      <c r="AH375" s="25"/>
      <c r="AI375" s="25"/>
      <c r="AJ375" s="25"/>
      <c r="AK375" s="25"/>
      <c r="AL375" s="25"/>
      <c r="AM375" s="25"/>
      <c r="AN375" s="19"/>
      <c r="AO375" s="19"/>
      <c r="AP375" s="19"/>
      <c r="AQ375" s="19"/>
      <c r="AR375" s="19"/>
    </row>
    <row r="376" spans="3:44" ht="15"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25"/>
      <c r="AG376" s="25"/>
      <c r="AH376" s="25"/>
      <c r="AI376" s="25"/>
      <c r="AJ376" s="25"/>
      <c r="AK376" s="25"/>
      <c r="AL376" s="25"/>
      <c r="AM376" s="25"/>
      <c r="AN376" s="19"/>
      <c r="AO376" s="19"/>
      <c r="AP376" s="19"/>
      <c r="AQ376" s="19"/>
      <c r="AR376" s="19"/>
    </row>
    <row r="377" spans="3:44" ht="15"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25"/>
      <c r="AG377" s="25"/>
      <c r="AH377" s="25"/>
      <c r="AI377" s="25"/>
      <c r="AJ377" s="25"/>
      <c r="AK377" s="25"/>
      <c r="AL377" s="25"/>
      <c r="AM377" s="25"/>
      <c r="AN377" s="19"/>
      <c r="AO377" s="19"/>
      <c r="AP377" s="19"/>
      <c r="AQ377" s="19"/>
      <c r="AR377" s="19"/>
    </row>
    <row r="378" spans="3:44" ht="15"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25"/>
      <c r="AG378" s="25"/>
      <c r="AH378" s="25"/>
      <c r="AI378" s="25"/>
      <c r="AJ378" s="25"/>
      <c r="AK378" s="25"/>
      <c r="AL378" s="25"/>
      <c r="AM378" s="25"/>
      <c r="AN378" s="19"/>
      <c r="AO378" s="19"/>
      <c r="AP378" s="19"/>
      <c r="AQ378" s="19"/>
      <c r="AR378" s="19"/>
    </row>
    <row r="379" spans="3:44" ht="15"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25"/>
      <c r="AG379" s="25"/>
      <c r="AH379" s="25"/>
      <c r="AI379" s="25"/>
      <c r="AJ379" s="25"/>
      <c r="AK379" s="25"/>
      <c r="AL379" s="25"/>
      <c r="AM379" s="25"/>
      <c r="AN379" s="19"/>
      <c r="AO379" s="19"/>
      <c r="AP379" s="19"/>
      <c r="AQ379" s="19"/>
      <c r="AR379" s="19"/>
    </row>
    <row r="380" spans="3:44" ht="15"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25"/>
      <c r="AG380" s="25"/>
      <c r="AH380" s="25"/>
      <c r="AI380" s="25"/>
      <c r="AJ380" s="25"/>
      <c r="AK380" s="25"/>
      <c r="AL380" s="25"/>
      <c r="AM380" s="25"/>
      <c r="AN380" s="19"/>
      <c r="AO380" s="19"/>
      <c r="AP380" s="19"/>
      <c r="AQ380" s="19"/>
      <c r="AR380" s="19"/>
    </row>
    <row r="381" spans="3:44" ht="15"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25"/>
      <c r="AG381" s="25"/>
      <c r="AH381" s="25"/>
      <c r="AI381" s="25"/>
      <c r="AJ381" s="25"/>
      <c r="AK381" s="25"/>
      <c r="AL381" s="25"/>
      <c r="AM381" s="25"/>
      <c r="AN381" s="19"/>
      <c r="AO381" s="19"/>
      <c r="AP381" s="19"/>
      <c r="AQ381" s="19"/>
      <c r="AR381" s="19"/>
    </row>
    <row r="382" spans="3:44" ht="15"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25"/>
      <c r="AG382" s="25"/>
      <c r="AH382" s="25"/>
      <c r="AI382" s="25"/>
      <c r="AJ382" s="25"/>
      <c r="AK382" s="25"/>
      <c r="AL382" s="25"/>
      <c r="AM382" s="25"/>
      <c r="AN382" s="19"/>
      <c r="AO382" s="19"/>
      <c r="AP382" s="19"/>
      <c r="AQ382" s="19"/>
      <c r="AR382" s="19"/>
    </row>
    <row r="383" spans="3:44" ht="15"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25"/>
      <c r="AG383" s="25"/>
      <c r="AH383" s="25"/>
      <c r="AI383" s="25"/>
      <c r="AJ383" s="25"/>
      <c r="AK383" s="25"/>
      <c r="AL383" s="25"/>
      <c r="AM383" s="25"/>
      <c r="AN383" s="19"/>
      <c r="AO383" s="19"/>
      <c r="AP383" s="19"/>
      <c r="AQ383" s="19"/>
      <c r="AR383" s="19"/>
    </row>
    <row r="384" spans="3:44" ht="15"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25"/>
      <c r="AG384" s="25"/>
      <c r="AH384" s="25"/>
      <c r="AI384" s="25"/>
      <c r="AJ384" s="25"/>
      <c r="AK384" s="25"/>
      <c r="AL384" s="25"/>
      <c r="AM384" s="25"/>
      <c r="AN384" s="19"/>
      <c r="AO384" s="19"/>
      <c r="AP384" s="19"/>
      <c r="AQ384" s="19"/>
      <c r="AR384" s="19"/>
    </row>
    <row r="385" spans="3:44" ht="15"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25"/>
      <c r="AG385" s="25"/>
      <c r="AH385" s="25"/>
      <c r="AI385" s="25"/>
      <c r="AJ385" s="25"/>
      <c r="AK385" s="25"/>
      <c r="AL385" s="25"/>
      <c r="AM385" s="25"/>
      <c r="AN385" s="19"/>
      <c r="AO385" s="19"/>
      <c r="AP385" s="19"/>
      <c r="AQ385" s="19"/>
      <c r="AR385" s="19"/>
    </row>
    <row r="386" spans="3:44" ht="15"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25"/>
      <c r="AG386" s="25"/>
      <c r="AH386" s="25"/>
      <c r="AI386" s="25"/>
      <c r="AJ386" s="25"/>
      <c r="AK386" s="25"/>
      <c r="AL386" s="25"/>
      <c r="AM386" s="25"/>
      <c r="AN386" s="19"/>
      <c r="AO386" s="19"/>
      <c r="AP386" s="19"/>
      <c r="AQ386" s="19"/>
      <c r="AR386" s="19"/>
    </row>
    <row r="387" spans="3:44" ht="15"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25"/>
      <c r="AG387" s="25"/>
      <c r="AH387" s="25"/>
      <c r="AI387" s="25"/>
      <c r="AJ387" s="25"/>
      <c r="AK387" s="25"/>
      <c r="AL387" s="25"/>
      <c r="AM387" s="25"/>
      <c r="AN387" s="19"/>
      <c r="AO387" s="19"/>
      <c r="AP387" s="19"/>
      <c r="AQ387" s="19"/>
      <c r="AR387" s="19"/>
    </row>
    <row r="388" spans="3:44" ht="15"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25"/>
      <c r="AG388" s="25"/>
      <c r="AH388" s="25"/>
      <c r="AI388" s="25"/>
      <c r="AJ388" s="25"/>
      <c r="AK388" s="25"/>
      <c r="AL388" s="25"/>
      <c r="AM388" s="25"/>
      <c r="AN388" s="19"/>
      <c r="AO388" s="19"/>
      <c r="AP388" s="19"/>
      <c r="AQ388" s="19"/>
      <c r="AR388" s="19"/>
    </row>
    <row r="389" spans="3:44" ht="15"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25"/>
      <c r="AG389" s="25"/>
      <c r="AH389" s="25"/>
      <c r="AI389" s="25"/>
      <c r="AJ389" s="25"/>
      <c r="AK389" s="25"/>
      <c r="AL389" s="25"/>
      <c r="AM389" s="25"/>
      <c r="AN389" s="19"/>
      <c r="AO389" s="19"/>
      <c r="AP389" s="19"/>
      <c r="AQ389" s="19"/>
      <c r="AR389" s="19"/>
    </row>
    <row r="390" spans="3:44" ht="15"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25"/>
      <c r="AG390" s="25"/>
      <c r="AH390" s="25"/>
      <c r="AI390" s="25"/>
      <c r="AJ390" s="25"/>
      <c r="AK390" s="25"/>
      <c r="AL390" s="25"/>
      <c r="AM390" s="25"/>
      <c r="AN390" s="19"/>
      <c r="AO390" s="19"/>
      <c r="AP390" s="19"/>
      <c r="AQ390" s="19"/>
      <c r="AR390" s="19"/>
    </row>
    <row r="391" spans="3:44" ht="15"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25"/>
      <c r="AG391" s="25"/>
      <c r="AH391" s="25"/>
      <c r="AI391" s="25"/>
      <c r="AJ391" s="25"/>
      <c r="AK391" s="25"/>
      <c r="AL391" s="25"/>
      <c r="AM391" s="25"/>
      <c r="AN391" s="19"/>
      <c r="AO391" s="19"/>
      <c r="AP391" s="19"/>
      <c r="AQ391" s="19"/>
      <c r="AR391" s="19"/>
    </row>
    <row r="392" spans="3:44" ht="15"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25"/>
      <c r="AG392" s="25"/>
      <c r="AH392" s="25"/>
      <c r="AI392" s="25"/>
      <c r="AJ392" s="25"/>
      <c r="AK392" s="25"/>
      <c r="AL392" s="25"/>
      <c r="AM392" s="25"/>
      <c r="AN392" s="19"/>
      <c r="AO392" s="19"/>
      <c r="AP392" s="19"/>
      <c r="AQ392" s="19"/>
      <c r="AR392" s="19"/>
    </row>
    <row r="393" spans="3:44" ht="15"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25"/>
      <c r="AG393" s="25"/>
      <c r="AH393" s="25"/>
      <c r="AI393" s="25"/>
      <c r="AJ393" s="25"/>
      <c r="AK393" s="25"/>
      <c r="AL393" s="25"/>
      <c r="AM393" s="25"/>
      <c r="AN393" s="19"/>
      <c r="AO393" s="19"/>
      <c r="AP393" s="19"/>
      <c r="AQ393" s="19"/>
      <c r="AR393" s="19"/>
    </row>
    <row r="394" spans="3:44" ht="15"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25"/>
      <c r="AG394" s="25"/>
      <c r="AH394" s="25"/>
      <c r="AI394" s="25"/>
      <c r="AJ394" s="25"/>
      <c r="AK394" s="25"/>
      <c r="AL394" s="25"/>
      <c r="AM394" s="25"/>
      <c r="AN394" s="19"/>
      <c r="AO394" s="19"/>
      <c r="AP394" s="19"/>
      <c r="AQ394" s="19"/>
      <c r="AR394" s="19"/>
    </row>
    <row r="395" spans="3:44" ht="15"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25"/>
      <c r="AG395" s="25"/>
      <c r="AH395" s="25"/>
      <c r="AI395" s="25"/>
      <c r="AJ395" s="25"/>
      <c r="AK395" s="25"/>
      <c r="AL395" s="25"/>
      <c r="AM395" s="25"/>
      <c r="AN395" s="19"/>
      <c r="AO395" s="19"/>
      <c r="AP395" s="19"/>
      <c r="AQ395" s="19"/>
      <c r="AR395" s="19"/>
    </row>
    <row r="396" spans="3:44" ht="15"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25"/>
      <c r="AG396" s="25"/>
      <c r="AH396" s="25"/>
      <c r="AI396" s="25"/>
      <c r="AJ396" s="25"/>
      <c r="AK396" s="25"/>
      <c r="AL396" s="25"/>
      <c r="AM396" s="25"/>
      <c r="AN396" s="19"/>
      <c r="AO396" s="19"/>
      <c r="AP396" s="19"/>
      <c r="AQ396" s="19"/>
      <c r="AR396" s="19"/>
    </row>
    <row r="397" spans="3:44" ht="15"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25"/>
      <c r="AG397" s="25"/>
      <c r="AH397" s="25"/>
      <c r="AI397" s="25"/>
      <c r="AJ397" s="25"/>
      <c r="AK397" s="25"/>
      <c r="AL397" s="25"/>
      <c r="AM397" s="25"/>
      <c r="AN397" s="19"/>
      <c r="AO397" s="19"/>
      <c r="AP397" s="19"/>
      <c r="AQ397" s="19"/>
      <c r="AR397" s="19"/>
    </row>
    <row r="398" spans="3:44" ht="15"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25"/>
      <c r="AG398" s="25"/>
      <c r="AH398" s="25"/>
      <c r="AI398" s="25"/>
      <c r="AJ398" s="25"/>
      <c r="AK398" s="25"/>
      <c r="AL398" s="25"/>
      <c r="AM398" s="25"/>
      <c r="AN398" s="19"/>
      <c r="AO398" s="19"/>
      <c r="AP398" s="19"/>
      <c r="AQ398" s="19"/>
      <c r="AR398" s="19"/>
    </row>
    <row r="399" spans="3:44" ht="15"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25"/>
      <c r="AG399" s="25"/>
      <c r="AH399" s="25"/>
      <c r="AI399" s="25"/>
      <c r="AJ399" s="25"/>
      <c r="AK399" s="25"/>
      <c r="AL399" s="25"/>
      <c r="AM399" s="25"/>
      <c r="AN399" s="19"/>
      <c r="AO399" s="19"/>
      <c r="AP399" s="19"/>
      <c r="AQ399" s="19"/>
      <c r="AR399" s="19"/>
    </row>
    <row r="400" spans="3:44" ht="15"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25"/>
      <c r="AG400" s="25"/>
      <c r="AH400" s="25"/>
      <c r="AI400" s="25"/>
      <c r="AJ400" s="25"/>
      <c r="AK400" s="25"/>
      <c r="AL400" s="25"/>
      <c r="AM400" s="25"/>
      <c r="AN400" s="19"/>
      <c r="AO400" s="19"/>
      <c r="AP400" s="19"/>
      <c r="AQ400" s="19"/>
      <c r="AR400" s="19"/>
    </row>
    <row r="401" spans="3:44" ht="15"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25"/>
      <c r="AG401" s="25"/>
      <c r="AH401" s="25"/>
      <c r="AI401" s="25"/>
      <c r="AJ401" s="25"/>
      <c r="AK401" s="25"/>
      <c r="AL401" s="25"/>
      <c r="AM401" s="25"/>
      <c r="AN401" s="19"/>
      <c r="AO401" s="19"/>
      <c r="AP401" s="19"/>
      <c r="AQ401" s="19"/>
      <c r="AR401" s="19"/>
    </row>
    <row r="402" spans="3:44" ht="15"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25"/>
      <c r="AG402" s="25"/>
      <c r="AH402" s="25"/>
      <c r="AI402" s="25"/>
      <c r="AJ402" s="25"/>
      <c r="AK402" s="25"/>
      <c r="AL402" s="25"/>
      <c r="AM402" s="25"/>
      <c r="AN402" s="19"/>
      <c r="AO402" s="19"/>
      <c r="AP402" s="19"/>
      <c r="AQ402" s="19"/>
      <c r="AR402" s="19"/>
    </row>
    <row r="403" spans="3:44" ht="15"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25"/>
      <c r="AG403" s="25"/>
      <c r="AH403" s="25"/>
      <c r="AI403" s="25"/>
      <c r="AJ403" s="25"/>
      <c r="AK403" s="25"/>
      <c r="AL403" s="25"/>
      <c r="AM403" s="25"/>
      <c r="AN403" s="19"/>
      <c r="AO403" s="19"/>
      <c r="AP403" s="19"/>
      <c r="AQ403" s="19"/>
      <c r="AR403" s="19"/>
    </row>
    <row r="404" spans="3:44" ht="15"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25"/>
      <c r="AG404" s="25"/>
      <c r="AH404" s="25"/>
      <c r="AI404" s="25"/>
      <c r="AJ404" s="25"/>
      <c r="AK404" s="25"/>
      <c r="AL404" s="25"/>
      <c r="AM404" s="25"/>
      <c r="AN404" s="19"/>
      <c r="AO404" s="19"/>
      <c r="AP404" s="19"/>
      <c r="AQ404" s="19"/>
      <c r="AR404" s="19"/>
    </row>
    <row r="405" spans="3:44" ht="15"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25"/>
      <c r="AG405" s="25"/>
      <c r="AH405" s="25"/>
      <c r="AI405" s="25"/>
      <c r="AJ405" s="25"/>
      <c r="AK405" s="25"/>
      <c r="AL405" s="25"/>
      <c r="AM405" s="25"/>
      <c r="AN405" s="19"/>
      <c r="AO405" s="19"/>
      <c r="AP405" s="19"/>
      <c r="AQ405" s="19"/>
      <c r="AR405" s="19"/>
    </row>
    <row r="406" spans="3:44" ht="15"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25"/>
      <c r="AG406" s="25"/>
      <c r="AH406" s="25"/>
      <c r="AI406" s="25"/>
      <c r="AJ406" s="25"/>
      <c r="AK406" s="25"/>
      <c r="AL406" s="25"/>
      <c r="AM406" s="25"/>
      <c r="AN406" s="19"/>
      <c r="AO406" s="19"/>
      <c r="AP406" s="19"/>
      <c r="AQ406" s="19"/>
      <c r="AR406" s="19"/>
    </row>
    <row r="407" spans="3:44" ht="15"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25"/>
      <c r="AG407" s="25"/>
      <c r="AH407" s="25"/>
      <c r="AI407" s="25"/>
      <c r="AJ407" s="25"/>
      <c r="AK407" s="25"/>
      <c r="AL407" s="25"/>
      <c r="AM407" s="25"/>
      <c r="AN407" s="19"/>
      <c r="AO407" s="19"/>
      <c r="AP407" s="19"/>
      <c r="AQ407" s="19"/>
      <c r="AR407" s="19"/>
    </row>
    <row r="408" spans="3:44" ht="15"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25"/>
      <c r="AG408" s="25"/>
      <c r="AH408" s="25"/>
      <c r="AI408" s="25"/>
      <c r="AJ408" s="25"/>
      <c r="AK408" s="25"/>
      <c r="AL408" s="25"/>
      <c r="AM408" s="25"/>
      <c r="AN408" s="19"/>
      <c r="AO408" s="19"/>
      <c r="AP408" s="19"/>
      <c r="AQ408" s="19"/>
      <c r="AR408" s="19"/>
    </row>
    <row r="409" spans="3:44" ht="15"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25"/>
      <c r="AG409" s="25"/>
      <c r="AH409" s="25"/>
      <c r="AI409" s="25"/>
      <c r="AJ409" s="25"/>
      <c r="AK409" s="25"/>
      <c r="AL409" s="25"/>
      <c r="AM409" s="25"/>
      <c r="AN409" s="19"/>
      <c r="AO409" s="19"/>
      <c r="AP409" s="19"/>
      <c r="AQ409" s="19"/>
      <c r="AR409" s="19"/>
    </row>
    <row r="410" spans="3:44" ht="15"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25"/>
      <c r="AG410" s="25"/>
      <c r="AH410" s="25"/>
      <c r="AI410" s="25"/>
      <c r="AJ410" s="25"/>
      <c r="AK410" s="25"/>
      <c r="AL410" s="25"/>
      <c r="AM410" s="25"/>
      <c r="AN410" s="19"/>
      <c r="AO410" s="19"/>
      <c r="AP410" s="19"/>
      <c r="AQ410" s="19"/>
      <c r="AR410" s="19"/>
    </row>
    <row r="411" spans="3:44" ht="15"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25"/>
      <c r="AG411" s="25"/>
      <c r="AH411" s="25"/>
      <c r="AI411" s="25"/>
      <c r="AJ411" s="25"/>
      <c r="AK411" s="25"/>
      <c r="AL411" s="25"/>
      <c r="AM411" s="25"/>
      <c r="AN411" s="19"/>
      <c r="AO411" s="19"/>
      <c r="AP411" s="19"/>
      <c r="AQ411" s="19"/>
      <c r="AR411" s="19"/>
    </row>
    <row r="412" spans="3:44" ht="15"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25"/>
      <c r="AG412" s="25"/>
      <c r="AH412" s="25"/>
      <c r="AI412" s="25"/>
      <c r="AJ412" s="25"/>
      <c r="AK412" s="25"/>
      <c r="AL412" s="25"/>
      <c r="AM412" s="25"/>
      <c r="AN412" s="19"/>
      <c r="AO412" s="19"/>
      <c r="AP412" s="19"/>
      <c r="AQ412" s="19"/>
      <c r="AR412" s="19"/>
    </row>
    <row r="413" spans="3:44" ht="15"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25"/>
      <c r="AG413" s="25"/>
      <c r="AH413" s="25"/>
      <c r="AI413" s="25"/>
      <c r="AJ413" s="25"/>
      <c r="AK413" s="25"/>
      <c r="AL413" s="25"/>
      <c r="AM413" s="25"/>
      <c r="AN413" s="19"/>
      <c r="AO413" s="19"/>
      <c r="AP413" s="19"/>
      <c r="AQ413" s="19"/>
      <c r="AR413" s="19"/>
    </row>
    <row r="414" spans="3:44" ht="15"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25"/>
      <c r="AG414" s="25"/>
      <c r="AH414" s="25"/>
      <c r="AI414" s="25"/>
      <c r="AJ414" s="25"/>
      <c r="AK414" s="25"/>
      <c r="AL414" s="25"/>
      <c r="AM414" s="25"/>
      <c r="AN414" s="19"/>
      <c r="AO414" s="19"/>
      <c r="AP414" s="19"/>
      <c r="AQ414" s="19"/>
      <c r="AR414" s="19"/>
    </row>
    <row r="415" spans="3:44" ht="15"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25"/>
      <c r="AG415" s="25"/>
      <c r="AH415" s="25"/>
      <c r="AI415" s="25"/>
      <c r="AJ415" s="25"/>
      <c r="AK415" s="25"/>
      <c r="AL415" s="25"/>
      <c r="AM415" s="25"/>
      <c r="AN415" s="19"/>
      <c r="AO415" s="19"/>
      <c r="AP415" s="19"/>
      <c r="AQ415" s="19"/>
      <c r="AR415" s="19"/>
    </row>
    <row r="416" spans="3:44" ht="15"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25"/>
      <c r="AG416" s="25"/>
      <c r="AH416" s="25"/>
      <c r="AI416" s="25"/>
      <c r="AJ416" s="25"/>
      <c r="AK416" s="25"/>
      <c r="AL416" s="25"/>
      <c r="AM416" s="25"/>
      <c r="AN416" s="19"/>
      <c r="AO416" s="19"/>
      <c r="AP416" s="19"/>
      <c r="AQ416" s="19"/>
      <c r="AR416" s="19"/>
    </row>
    <row r="417" spans="3:44" ht="15"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25"/>
      <c r="AG417" s="25"/>
      <c r="AH417" s="25"/>
      <c r="AI417" s="25"/>
      <c r="AJ417" s="25"/>
      <c r="AK417" s="25"/>
      <c r="AL417" s="25"/>
      <c r="AM417" s="25"/>
      <c r="AN417" s="19"/>
      <c r="AO417" s="19"/>
      <c r="AP417" s="19"/>
      <c r="AQ417" s="19"/>
      <c r="AR417" s="19"/>
    </row>
    <row r="418" spans="3:44" ht="15"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25"/>
      <c r="AG418" s="25"/>
      <c r="AH418" s="25"/>
      <c r="AI418" s="25"/>
      <c r="AJ418" s="25"/>
      <c r="AK418" s="25"/>
      <c r="AL418" s="25"/>
      <c r="AM418" s="25"/>
      <c r="AN418" s="19"/>
      <c r="AO418" s="19"/>
      <c r="AP418" s="19"/>
      <c r="AQ418" s="19"/>
      <c r="AR418" s="19"/>
    </row>
    <row r="419" spans="3:44" ht="15"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25"/>
      <c r="AG419" s="25"/>
      <c r="AH419" s="25"/>
      <c r="AI419" s="25"/>
      <c r="AJ419" s="25"/>
      <c r="AK419" s="25"/>
      <c r="AL419" s="25"/>
      <c r="AM419" s="25"/>
      <c r="AN419" s="19"/>
      <c r="AO419" s="19"/>
      <c r="AP419" s="19"/>
      <c r="AQ419" s="19"/>
      <c r="AR419" s="19"/>
    </row>
    <row r="420" spans="3:44" ht="15"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25"/>
      <c r="AG420" s="25"/>
      <c r="AH420" s="25"/>
      <c r="AI420" s="25"/>
      <c r="AJ420" s="25"/>
      <c r="AK420" s="25"/>
      <c r="AL420" s="25"/>
      <c r="AM420" s="25"/>
      <c r="AN420" s="19"/>
      <c r="AO420" s="19"/>
      <c r="AP420" s="19"/>
      <c r="AQ420" s="19"/>
      <c r="AR420" s="19"/>
    </row>
    <row r="421" spans="3:44" ht="15"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25"/>
      <c r="AG421" s="25"/>
      <c r="AH421" s="25"/>
      <c r="AI421" s="25"/>
      <c r="AJ421" s="25"/>
      <c r="AK421" s="25"/>
      <c r="AL421" s="25"/>
      <c r="AM421" s="25"/>
      <c r="AN421" s="19"/>
      <c r="AO421" s="19"/>
      <c r="AP421" s="19"/>
      <c r="AQ421" s="19"/>
      <c r="AR421" s="19"/>
    </row>
    <row r="422" spans="3:44" ht="15"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25"/>
      <c r="AG422" s="25"/>
      <c r="AH422" s="25"/>
      <c r="AI422" s="25"/>
      <c r="AJ422" s="25"/>
      <c r="AK422" s="25"/>
      <c r="AL422" s="25"/>
      <c r="AM422" s="25"/>
      <c r="AN422" s="19"/>
      <c r="AO422" s="19"/>
      <c r="AP422" s="19"/>
      <c r="AQ422" s="19"/>
      <c r="AR422" s="19"/>
    </row>
    <row r="423" spans="3:44" ht="15"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25"/>
      <c r="AG423" s="25"/>
      <c r="AH423" s="25"/>
      <c r="AI423" s="25"/>
      <c r="AJ423" s="25"/>
      <c r="AK423" s="25"/>
      <c r="AL423" s="25"/>
      <c r="AM423" s="25"/>
      <c r="AN423" s="19"/>
      <c r="AO423" s="19"/>
      <c r="AP423" s="19"/>
      <c r="AQ423" s="19"/>
      <c r="AR423" s="19"/>
    </row>
    <row r="424" spans="3:44" ht="15"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25"/>
      <c r="AG424" s="25"/>
      <c r="AH424" s="25"/>
      <c r="AI424" s="25"/>
      <c r="AJ424" s="25"/>
      <c r="AK424" s="25"/>
      <c r="AL424" s="25"/>
      <c r="AM424" s="25"/>
      <c r="AN424" s="19"/>
      <c r="AO424" s="19"/>
      <c r="AP424" s="19"/>
      <c r="AQ424" s="19"/>
      <c r="AR424" s="19"/>
    </row>
    <row r="425" spans="3:44" ht="15"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25"/>
      <c r="AG425" s="25"/>
      <c r="AH425" s="25"/>
      <c r="AI425" s="25"/>
      <c r="AJ425" s="25"/>
      <c r="AK425" s="25"/>
      <c r="AL425" s="25"/>
      <c r="AM425" s="25"/>
      <c r="AN425" s="19"/>
      <c r="AO425" s="19"/>
      <c r="AP425" s="19"/>
      <c r="AQ425" s="19"/>
      <c r="AR425" s="19"/>
    </row>
    <row r="426" spans="3:44" ht="15"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25"/>
      <c r="AG426" s="25"/>
      <c r="AH426" s="25"/>
      <c r="AI426" s="25"/>
      <c r="AJ426" s="25"/>
      <c r="AK426" s="25"/>
      <c r="AL426" s="25"/>
      <c r="AM426" s="25"/>
      <c r="AN426" s="19"/>
      <c r="AO426" s="19"/>
      <c r="AP426" s="19"/>
      <c r="AQ426" s="19"/>
      <c r="AR426" s="19"/>
    </row>
    <row r="427" spans="3:44" ht="15"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25"/>
      <c r="AG427" s="25"/>
      <c r="AH427" s="25"/>
      <c r="AI427" s="25"/>
      <c r="AJ427" s="25"/>
      <c r="AK427" s="25"/>
      <c r="AL427" s="25"/>
      <c r="AM427" s="25"/>
      <c r="AN427" s="19"/>
      <c r="AO427" s="19"/>
      <c r="AP427" s="19"/>
      <c r="AQ427" s="19"/>
      <c r="AR427" s="19"/>
    </row>
    <row r="428" spans="3:44" ht="15"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25"/>
      <c r="AG428" s="25"/>
      <c r="AH428" s="25"/>
      <c r="AI428" s="25"/>
      <c r="AJ428" s="25"/>
      <c r="AK428" s="25"/>
      <c r="AL428" s="25"/>
      <c r="AM428" s="25"/>
      <c r="AN428" s="19"/>
      <c r="AO428" s="19"/>
      <c r="AP428" s="19"/>
      <c r="AQ428" s="19"/>
      <c r="AR428" s="19"/>
    </row>
    <row r="429" spans="3:44" ht="15"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25"/>
      <c r="AG429" s="25"/>
      <c r="AH429" s="25"/>
      <c r="AI429" s="25"/>
      <c r="AJ429" s="25"/>
      <c r="AK429" s="25"/>
      <c r="AL429" s="25"/>
      <c r="AM429" s="25"/>
      <c r="AN429" s="19"/>
      <c r="AO429" s="19"/>
      <c r="AP429" s="19"/>
      <c r="AQ429" s="19"/>
      <c r="AR429" s="19"/>
    </row>
    <row r="430" spans="3:44" ht="15"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25"/>
      <c r="AG430" s="25"/>
      <c r="AH430" s="25"/>
      <c r="AI430" s="25"/>
      <c r="AJ430" s="25"/>
      <c r="AK430" s="25"/>
      <c r="AL430" s="25"/>
      <c r="AM430" s="25"/>
      <c r="AN430" s="19"/>
      <c r="AO430" s="19"/>
      <c r="AP430" s="19"/>
      <c r="AQ430" s="19"/>
      <c r="AR430" s="19"/>
    </row>
    <row r="431" spans="3:44" ht="15"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25"/>
      <c r="AG431" s="25"/>
      <c r="AH431" s="25"/>
      <c r="AI431" s="25"/>
      <c r="AJ431" s="25"/>
      <c r="AK431" s="25"/>
      <c r="AL431" s="25"/>
      <c r="AM431" s="25"/>
      <c r="AN431" s="19"/>
      <c r="AO431" s="19"/>
      <c r="AP431" s="19"/>
      <c r="AQ431" s="19"/>
      <c r="AR431" s="19"/>
    </row>
    <row r="432" spans="3:44" ht="15"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25"/>
      <c r="AG432" s="25"/>
      <c r="AH432" s="25"/>
      <c r="AI432" s="25"/>
      <c r="AJ432" s="25"/>
      <c r="AK432" s="25"/>
      <c r="AL432" s="25"/>
      <c r="AM432" s="25"/>
      <c r="AN432" s="19"/>
      <c r="AO432" s="19"/>
      <c r="AP432" s="19"/>
      <c r="AQ432" s="19"/>
      <c r="AR432" s="19"/>
    </row>
    <row r="433" spans="3:44" ht="15"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25"/>
      <c r="AG433" s="25"/>
      <c r="AH433" s="25"/>
      <c r="AI433" s="25"/>
      <c r="AJ433" s="25"/>
      <c r="AK433" s="25"/>
      <c r="AL433" s="25"/>
      <c r="AM433" s="25"/>
      <c r="AN433" s="19"/>
      <c r="AO433" s="19"/>
      <c r="AP433" s="19"/>
      <c r="AQ433" s="19"/>
      <c r="AR433" s="19"/>
    </row>
    <row r="434" spans="3:44" ht="15"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25"/>
      <c r="AG434" s="25"/>
      <c r="AH434" s="25"/>
      <c r="AI434" s="25"/>
      <c r="AJ434" s="25"/>
      <c r="AK434" s="25"/>
      <c r="AL434" s="25"/>
      <c r="AM434" s="25"/>
      <c r="AN434" s="19"/>
      <c r="AO434" s="19"/>
      <c r="AP434" s="19"/>
      <c r="AQ434" s="19"/>
      <c r="AR434" s="19"/>
    </row>
    <row r="435" spans="3:44" ht="15"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25"/>
      <c r="AG435" s="25"/>
      <c r="AH435" s="25"/>
      <c r="AI435" s="25"/>
      <c r="AJ435" s="25"/>
      <c r="AK435" s="25"/>
      <c r="AL435" s="25"/>
      <c r="AM435" s="25"/>
      <c r="AN435" s="19"/>
      <c r="AO435" s="19"/>
      <c r="AP435" s="19"/>
      <c r="AQ435" s="19"/>
      <c r="AR435" s="19"/>
    </row>
    <row r="436" spans="3:44" ht="15"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25"/>
      <c r="AG436" s="25"/>
      <c r="AH436" s="25"/>
      <c r="AI436" s="25"/>
      <c r="AJ436" s="25"/>
      <c r="AK436" s="25"/>
      <c r="AL436" s="25"/>
      <c r="AM436" s="25"/>
      <c r="AN436" s="19"/>
      <c r="AO436" s="19"/>
      <c r="AP436" s="19"/>
      <c r="AQ436" s="19"/>
      <c r="AR436" s="19"/>
    </row>
    <row r="437" spans="3:44" ht="15"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25"/>
      <c r="AG437" s="25"/>
      <c r="AH437" s="25"/>
      <c r="AI437" s="25"/>
      <c r="AJ437" s="25"/>
      <c r="AK437" s="25"/>
      <c r="AL437" s="25"/>
      <c r="AM437" s="25"/>
      <c r="AN437" s="19"/>
      <c r="AO437" s="19"/>
      <c r="AP437" s="19"/>
      <c r="AQ437" s="19"/>
      <c r="AR437" s="19"/>
    </row>
    <row r="438" spans="3:44" ht="15"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25"/>
      <c r="AG438" s="25"/>
      <c r="AH438" s="25"/>
      <c r="AI438" s="25"/>
      <c r="AJ438" s="25"/>
      <c r="AK438" s="25"/>
      <c r="AL438" s="25"/>
      <c r="AM438" s="25"/>
      <c r="AN438" s="19"/>
      <c r="AO438" s="19"/>
      <c r="AP438" s="19"/>
      <c r="AQ438" s="19"/>
      <c r="AR438" s="19"/>
    </row>
    <row r="439" spans="3:44" ht="15"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25"/>
      <c r="AG439" s="25"/>
      <c r="AH439" s="25"/>
      <c r="AI439" s="25"/>
      <c r="AJ439" s="25"/>
      <c r="AK439" s="25"/>
      <c r="AL439" s="25"/>
      <c r="AM439" s="25"/>
      <c r="AN439" s="19"/>
      <c r="AO439" s="19"/>
      <c r="AP439" s="19"/>
      <c r="AQ439" s="19"/>
      <c r="AR439" s="19"/>
    </row>
    <row r="440" spans="3:44" ht="15"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25"/>
      <c r="AG440" s="25"/>
      <c r="AH440" s="25"/>
      <c r="AI440" s="25"/>
      <c r="AJ440" s="25"/>
      <c r="AK440" s="25"/>
      <c r="AL440" s="25"/>
      <c r="AM440" s="25"/>
      <c r="AN440" s="19"/>
      <c r="AO440" s="19"/>
      <c r="AP440" s="19"/>
      <c r="AQ440" s="19"/>
      <c r="AR440" s="19"/>
    </row>
    <row r="441" spans="3:44" ht="15"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25"/>
      <c r="AG441" s="25"/>
      <c r="AH441" s="25"/>
      <c r="AI441" s="25"/>
      <c r="AJ441" s="25"/>
      <c r="AK441" s="25"/>
      <c r="AL441" s="25"/>
      <c r="AM441" s="25"/>
      <c r="AN441" s="19"/>
      <c r="AO441" s="19"/>
      <c r="AP441" s="19"/>
      <c r="AQ441" s="19"/>
      <c r="AR441" s="19"/>
    </row>
    <row r="442" spans="3:44" ht="15"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25"/>
      <c r="AG442" s="25"/>
      <c r="AH442" s="25"/>
      <c r="AI442" s="25"/>
      <c r="AJ442" s="25"/>
      <c r="AK442" s="25"/>
      <c r="AL442" s="25"/>
      <c r="AM442" s="25"/>
      <c r="AN442" s="19"/>
      <c r="AO442" s="19"/>
      <c r="AP442" s="19"/>
      <c r="AQ442" s="19"/>
      <c r="AR442" s="19"/>
    </row>
    <row r="443" spans="3:44" ht="15"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25"/>
      <c r="AG443" s="25"/>
      <c r="AH443" s="25"/>
      <c r="AI443" s="25"/>
      <c r="AJ443" s="25"/>
      <c r="AK443" s="25"/>
      <c r="AL443" s="25"/>
      <c r="AM443" s="25"/>
      <c r="AN443" s="19"/>
      <c r="AO443" s="19"/>
      <c r="AP443" s="19"/>
      <c r="AQ443" s="19"/>
      <c r="AR443" s="19"/>
    </row>
    <row r="444" spans="3:44" ht="15"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25"/>
      <c r="AG444" s="25"/>
      <c r="AH444" s="25"/>
      <c r="AI444" s="25"/>
      <c r="AJ444" s="25"/>
      <c r="AK444" s="25"/>
      <c r="AL444" s="25"/>
      <c r="AM444" s="25"/>
      <c r="AN444" s="19"/>
      <c r="AO444" s="19"/>
      <c r="AP444" s="19"/>
      <c r="AQ444" s="19"/>
      <c r="AR444" s="19"/>
    </row>
    <row r="445" spans="3:44" ht="15"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25"/>
      <c r="AG445" s="25"/>
      <c r="AH445" s="25"/>
      <c r="AI445" s="25"/>
      <c r="AJ445" s="25"/>
      <c r="AK445" s="25"/>
      <c r="AL445" s="25"/>
      <c r="AM445" s="25"/>
      <c r="AN445" s="19"/>
      <c r="AO445" s="19"/>
      <c r="AP445" s="19"/>
      <c r="AQ445" s="19"/>
      <c r="AR445" s="19"/>
    </row>
    <row r="446" spans="3:44" ht="15"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25"/>
      <c r="AG446" s="25"/>
      <c r="AH446" s="25"/>
      <c r="AI446" s="25"/>
      <c r="AJ446" s="25"/>
      <c r="AK446" s="25"/>
      <c r="AL446" s="25"/>
      <c r="AM446" s="25"/>
      <c r="AN446" s="19"/>
      <c r="AO446" s="19"/>
      <c r="AP446" s="19"/>
      <c r="AQ446" s="19"/>
      <c r="AR446" s="19"/>
    </row>
    <row r="447" spans="3:44" ht="15"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25"/>
      <c r="AG447" s="25"/>
      <c r="AH447" s="25"/>
      <c r="AI447" s="25"/>
      <c r="AJ447" s="25"/>
      <c r="AK447" s="25"/>
      <c r="AL447" s="25"/>
      <c r="AM447" s="25"/>
      <c r="AN447" s="19"/>
      <c r="AO447" s="19"/>
      <c r="AP447" s="19"/>
      <c r="AQ447" s="19"/>
      <c r="AR447" s="19"/>
    </row>
    <row r="448" spans="3:44" ht="15"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25"/>
      <c r="AG448" s="25"/>
      <c r="AH448" s="25"/>
      <c r="AI448" s="25"/>
      <c r="AJ448" s="25"/>
      <c r="AK448" s="25"/>
      <c r="AL448" s="25"/>
      <c r="AM448" s="25"/>
      <c r="AN448" s="19"/>
      <c r="AO448" s="19"/>
      <c r="AP448" s="19"/>
      <c r="AQ448" s="19"/>
      <c r="AR448" s="19"/>
    </row>
    <row r="449" spans="3:44" ht="15"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25"/>
      <c r="AG449" s="25"/>
      <c r="AH449" s="25"/>
      <c r="AI449" s="25"/>
      <c r="AJ449" s="25"/>
      <c r="AK449" s="25"/>
      <c r="AL449" s="25"/>
      <c r="AM449" s="25"/>
      <c r="AN449" s="19"/>
      <c r="AO449" s="19"/>
      <c r="AP449" s="19"/>
      <c r="AQ449" s="19"/>
      <c r="AR449" s="19"/>
    </row>
    <row r="450" spans="3:44" ht="15"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25"/>
      <c r="AG450" s="25"/>
      <c r="AH450" s="25"/>
      <c r="AI450" s="25"/>
      <c r="AJ450" s="25"/>
      <c r="AK450" s="25"/>
      <c r="AL450" s="25"/>
      <c r="AM450" s="25"/>
      <c r="AN450" s="19"/>
      <c r="AO450" s="19"/>
      <c r="AP450" s="19"/>
      <c r="AQ450" s="19"/>
      <c r="AR450" s="19"/>
    </row>
    <row r="451" spans="3:44" ht="15"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25"/>
      <c r="AG451" s="25"/>
      <c r="AH451" s="25"/>
      <c r="AI451" s="25"/>
      <c r="AJ451" s="25"/>
      <c r="AK451" s="25"/>
      <c r="AL451" s="25"/>
      <c r="AM451" s="25"/>
      <c r="AN451" s="19"/>
      <c r="AO451" s="19"/>
      <c r="AP451" s="19"/>
      <c r="AQ451" s="19"/>
      <c r="AR451" s="19"/>
    </row>
    <row r="452" spans="3:44" ht="15"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25"/>
      <c r="AG452" s="25"/>
      <c r="AH452" s="25"/>
      <c r="AI452" s="25"/>
      <c r="AJ452" s="25"/>
      <c r="AK452" s="25"/>
      <c r="AL452" s="25"/>
      <c r="AM452" s="25"/>
      <c r="AN452" s="19"/>
      <c r="AO452" s="19"/>
      <c r="AP452" s="19"/>
      <c r="AQ452" s="19"/>
      <c r="AR452" s="19"/>
    </row>
    <row r="453" spans="3:44" ht="15"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25"/>
      <c r="AG453" s="25"/>
      <c r="AH453" s="25"/>
      <c r="AI453" s="25"/>
      <c r="AJ453" s="25"/>
      <c r="AK453" s="25"/>
      <c r="AL453" s="25"/>
      <c r="AM453" s="25"/>
      <c r="AN453" s="19"/>
      <c r="AO453" s="19"/>
      <c r="AP453" s="19"/>
      <c r="AQ453" s="19"/>
      <c r="AR453" s="19"/>
    </row>
    <row r="454" spans="3:44" ht="15"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25"/>
      <c r="AG454" s="25"/>
      <c r="AH454" s="25"/>
      <c r="AI454" s="25"/>
      <c r="AJ454" s="25"/>
      <c r="AK454" s="25"/>
      <c r="AL454" s="25"/>
      <c r="AM454" s="25"/>
      <c r="AN454" s="19"/>
      <c r="AO454" s="19"/>
      <c r="AP454" s="19"/>
      <c r="AQ454" s="19"/>
      <c r="AR454" s="19"/>
    </row>
    <row r="455" spans="3:44" ht="15"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25"/>
      <c r="AG455" s="25"/>
      <c r="AH455" s="25"/>
      <c r="AI455" s="25"/>
      <c r="AJ455" s="25"/>
      <c r="AK455" s="25"/>
      <c r="AL455" s="25"/>
      <c r="AM455" s="25"/>
      <c r="AN455" s="19"/>
      <c r="AO455" s="19"/>
      <c r="AP455" s="19"/>
      <c r="AQ455" s="19"/>
      <c r="AR455" s="19"/>
    </row>
    <row r="456" spans="3:44" ht="15"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25"/>
      <c r="AG456" s="25"/>
      <c r="AH456" s="25"/>
      <c r="AI456" s="25"/>
      <c r="AJ456" s="25"/>
      <c r="AK456" s="25"/>
      <c r="AL456" s="25"/>
      <c r="AM456" s="25"/>
      <c r="AN456" s="19"/>
      <c r="AO456" s="19"/>
      <c r="AP456" s="19"/>
      <c r="AQ456" s="19"/>
      <c r="AR456" s="19"/>
    </row>
    <row r="457" spans="3:44" ht="15"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25"/>
      <c r="AG457" s="25"/>
      <c r="AH457" s="25"/>
      <c r="AI457" s="25"/>
      <c r="AJ457" s="25"/>
      <c r="AK457" s="25"/>
      <c r="AL457" s="25"/>
      <c r="AM457" s="25"/>
      <c r="AN457" s="19"/>
      <c r="AO457" s="19"/>
      <c r="AP457" s="19"/>
      <c r="AQ457" s="19"/>
      <c r="AR457" s="19"/>
    </row>
    <row r="458" spans="3:44" ht="15"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25"/>
      <c r="AG458" s="25"/>
      <c r="AH458" s="25"/>
      <c r="AI458" s="25"/>
      <c r="AJ458" s="25"/>
      <c r="AK458" s="25"/>
      <c r="AL458" s="25"/>
      <c r="AM458" s="25"/>
      <c r="AN458" s="19"/>
      <c r="AO458" s="19"/>
      <c r="AP458" s="19"/>
      <c r="AQ458" s="19"/>
      <c r="AR458" s="19"/>
    </row>
    <row r="459" spans="3:44" ht="15"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25"/>
      <c r="AG459" s="25"/>
      <c r="AH459" s="25"/>
      <c r="AI459" s="25"/>
      <c r="AJ459" s="25"/>
      <c r="AK459" s="25"/>
      <c r="AL459" s="25"/>
      <c r="AM459" s="25"/>
      <c r="AN459" s="19"/>
      <c r="AO459" s="19"/>
      <c r="AP459" s="19"/>
      <c r="AQ459" s="19"/>
      <c r="AR459" s="19"/>
    </row>
    <row r="460" spans="3:44" ht="15"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25"/>
      <c r="AG460" s="25"/>
      <c r="AH460" s="25"/>
      <c r="AI460" s="25"/>
      <c r="AJ460" s="25"/>
      <c r="AK460" s="25"/>
      <c r="AL460" s="25"/>
      <c r="AM460" s="25"/>
      <c r="AN460" s="19"/>
      <c r="AO460" s="19"/>
      <c r="AP460" s="19"/>
      <c r="AQ460" s="19"/>
      <c r="AR460" s="19"/>
    </row>
    <row r="461" spans="3:44" ht="15"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25"/>
      <c r="AG461" s="25"/>
      <c r="AH461" s="25"/>
      <c r="AI461" s="25"/>
      <c r="AJ461" s="25"/>
      <c r="AK461" s="25"/>
      <c r="AL461" s="25"/>
      <c r="AM461" s="25"/>
      <c r="AN461" s="19"/>
      <c r="AO461" s="19"/>
      <c r="AP461" s="19"/>
      <c r="AQ461" s="19"/>
      <c r="AR461" s="19"/>
    </row>
    <row r="462" spans="3:44" ht="15"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25"/>
      <c r="AG462" s="25"/>
      <c r="AH462" s="25"/>
      <c r="AI462" s="25"/>
      <c r="AJ462" s="25"/>
      <c r="AK462" s="25"/>
      <c r="AL462" s="25"/>
      <c r="AM462" s="25"/>
      <c r="AN462" s="19"/>
      <c r="AO462" s="19"/>
      <c r="AP462" s="19"/>
      <c r="AQ462" s="19"/>
      <c r="AR462" s="19"/>
    </row>
    <row r="463" spans="3:44" ht="15"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25"/>
      <c r="AG463" s="25"/>
      <c r="AH463" s="25"/>
      <c r="AI463" s="25"/>
      <c r="AJ463" s="25"/>
      <c r="AK463" s="25"/>
      <c r="AL463" s="25"/>
      <c r="AM463" s="25"/>
      <c r="AN463" s="19"/>
      <c r="AO463" s="19"/>
      <c r="AP463" s="19"/>
      <c r="AQ463" s="19"/>
      <c r="AR463" s="19"/>
    </row>
    <row r="464" spans="3:44" ht="15"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25"/>
      <c r="AG464" s="25"/>
      <c r="AH464" s="25"/>
      <c r="AI464" s="25"/>
      <c r="AJ464" s="25"/>
      <c r="AK464" s="25"/>
      <c r="AL464" s="25"/>
      <c r="AM464" s="25"/>
      <c r="AN464" s="19"/>
      <c r="AO464" s="19"/>
      <c r="AP464" s="19"/>
      <c r="AQ464" s="19"/>
      <c r="AR464" s="19"/>
    </row>
    <row r="465" spans="3:44" ht="15"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25"/>
      <c r="AG465" s="25"/>
      <c r="AH465" s="25"/>
      <c r="AI465" s="25"/>
      <c r="AJ465" s="25"/>
      <c r="AK465" s="25"/>
      <c r="AL465" s="25"/>
      <c r="AM465" s="25"/>
      <c r="AN465" s="19"/>
      <c r="AO465" s="19"/>
      <c r="AP465" s="19"/>
      <c r="AQ465" s="19"/>
      <c r="AR465" s="19"/>
    </row>
    <row r="466" spans="3:44" ht="15"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25"/>
      <c r="AG466" s="25"/>
      <c r="AH466" s="25"/>
      <c r="AI466" s="25"/>
      <c r="AJ466" s="25"/>
      <c r="AK466" s="25"/>
      <c r="AL466" s="25"/>
      <c r="AM466" s="25"/>
      <c r="AN466" s="19"/>
      <c r="AO466" s="19"/>
      <c r="AP466" s="19"/>
      <c r="AQ466" s="19"/>
      <c r="AR466" s="19"/>
    </row>
    <row r="467" spans="3:44" ht="15"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25"/>
      <c r="AG467" s="25"/>
      <c r="AH467" s="25"/>
      <c r="AI467" s="25"/>
      <c r="AJ467" s="25"/>
      <c r="AK467" s="25"/>
      <c r="AL467" s="25"/>
      <c r="AM467" s="25"/>
      <c r="AN467" s="19"/>
      <c r="AO467" s="19"/>
      <c r="AP467" s="19"/>
      <c r="AQ467" s="19"/>
      <c r="AR467" s="19"/>
    </row>
    <row r="468" spans="3:44" ht="15"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25"/>
      <c r="AG468" s="25"/>
      <c r="AH468" s="25"/>
      <c r="AI468" s="25"/>
      <c r="AJ468" s="25"/>
      <c r="AK468" s="25"/>
      <c r="AL468" s="25"/>
      <c r="AM468" s="25"/>
      <c r="AN468" s="19"/>
      <c r="AO468" s="19"/>
      <c r="AP468" s="19"/>
      <c r="AQ468" s="19"/>
      <c r="AR468" s="19"/>
    </row>
    <row r="469" spans="3:44" ht="15"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25"/>
      <c r="AG469" s="25"/>
      <c r="AH469" s="25"/>
      <c r="AI469" s="25"/>
      <c r="AJ469" s="25"/>
      <c r="AK469" s="25"/>
      <c r="AL469" s="25"/>
      <c r="AM469" s="25"/>
      <c r="AN469" s="19"/>
      <c r="AO469" s="19"/>
      <c r="AP469" s="19"/>
      <c r="AQ469" s="19"/>
      <c r="AR469" s="19"/>
    </row>
    <row r="470" spans="3:44" ht="15"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25"/>
      <c r="AG470" s="25"/>
      <c r="AH470" s="25"/>
      <c r="AI470" s="25"/>
      <c r="AJ470" s="25"/>
      <c r="AK470" s="25"/>
      <c r="AL470" s="25"/>
      <c r="AM470" s="25"/>
      <c r="AN470" s="19"/>
      <c r="AO470" s="19"/>
      <c r="AP470" s="19"/>
      <c r="AQ470" s="19"/>
      <c r="AR470" s="19"/>
    </row>
    <row r="471" spans="3:44" ht="15"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25"/>
      <c r="AG471" s="25"/>
      <c r="AH471" s="25"/>
      <c r="AI471" s="25"/>
      <c r="AJ471" s="25"/>
      <c r="AK471" s="25"/>
      <c r="AL471" s="25"/>
      <c r="AM471" s="25"/>
      <c r="AN471" s="19"/>
      <c r="AO471" s="19"/>
      <c r="AP471" s="19"/>
      <c r="AQ471" s="19"/>
      <c r="AR471" s="19"/>
    </row>
    <row r="472" spans="3:44" ht="15"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25"/>
      <c r="AG472" s="25"/>
      <c r="AH472" s="25"/>
      <c r="AI472" s="25"/>
      <c r="AJ472" s="25"/>
      <c r="AK472" s="25"/>
      <c r="AL472" s="25"/>
      <c r="AM472" s="25"/>
      <c r="AN472" s="19"/>
      <c r="AO472" s="19"/>
      <c r="AP472" s="19"/>
      <c r="AQ472" s="19"/>
      <c r="AR472" s="19"/>
    </row>
    <row r="473" spans="3:44" ht="15"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25"/>
      <c r="AG473" s="25"/>
      <c r="AH473" s="25"/>
      <c r="AI473" s="25"/>
      <c r="AJ473" s="25"/>
      <c r="AK473" s="25"/>
      <c r="AL473" s="25"/>
      <c r="AM473" s="25"/>
      <c r="AN473" s="19"/>
      <c r="AO473" s="19"/>
      <c r="AP473" s="19"/>
      <c r="AQ473" s="19"/>
      <c r="AR473" s="19"/>
    </row>
    <row r="474" spans="3:44" ht="15"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25"/>
      <c r="AG474" s="25"/>
      <c r="AH474" s="25"/>
      <c r="AI474" s="25"/>
      <c r="AJ474" s="25"/>
      <c r="AK474" s="25"/>
      <c r="AL474" s="25"/>
      <c r="AM474" s="25"/>
      <c r="AN474" s="19"/>
      <c r="AO474" s="19"/>
      <c r="AP474" s="19"/>
      <c r="AQ474" s="19"/>
      <c r="AR474" s="19"/>
    </row>
    <row r="475" spans="3:44" ht="15"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25"/>
      <c r="AG475" s="25"/>
      <c r="AH475" s="25"/>
      <c r="AI475" s="25"/>
      <c r="AJ475" s="25"/>
      <c r="AK475" s="25"/>
      <c r="AL475" s="25"/>
      <c r="AM475" s="25"/>
      <c r="AN475" s="19"/>
      <c r="AO475" s="19"/>
      <c r="AP475" s="19"/>
      <c r="AQ475" s="19"/>
      <c r="AR475" s="19"/>
    </row>
    <row r="476" spans="3:44" ht="15"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25"/>
      <c r="AG476" s="25"/>
      <c r="AH476" s="25"/>
      <c r="AI476" s="25"/>
      <c r="AJ476" s="25"/>
      <c r="AK476" s="25"/>
      <c r="AL476" s="25"/>
      <c r="AM476" s="25"/>
      <c r="AN476" s="19"/>
      <c r="AO476" s="19"/>
      <c r="AP476" s="19"/>
      <c r="AQ476" s="19"/>
      <c r="AR476" s="19"/>
    </row>
    <row r="477" spans="3:44" ht="15"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25"/>
      <c r="AG477" s="25"/>
      <c r="AH477" s="25"/>
      <c r="AI477" s="25"/>
      <c r="AJ477" s="25"/>
      <c r="AK477" s="25"/>
      <c r="AL477" s="25"/>
      <c r="AM477" s="25"/>
      <c r="AN477" s="19"/>
      <c r="AO477" s="19"/>
      <c r="AP477" s="19"/>
      <c r="AQ477" s="19"/>
      <c r="AR477" s="19"/>
    </row>
    <row r="478" spans="3:44" ht="15"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25"/>
      <c r="AG478" s="25"/>
      <c r="AH478" s="25"/>
      <c r="AI478" s="25"/>
      <c r="AJ478" s="25"/>
      <c r="AK478" s="25"/>
      <c r="AL478" s="25"/>
      <c r="AM478" s="25"/>
      <c r="AN478" s="19"/>
      <c r="AO478" s="19"/>
      <c r="AP478" s="19"/>
      <c r="AQ478" s="19"/>
      <c r="AR478" s="19"/>
    </row>
    <row r="479" spans="3:44" ht="15"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25"/>
      <c r="AG479" s="25"/>
      <c r="AH479" s="25"/>
      <c r="AI479" s="25"/>
      <c r="AJ479" s="25"/>
      <c r="AK479" s="25"/>
      <c r="AL479" s="25"/>
      <c r="AM479" s="25"/>
      <c r="AN479" s="19"/>
      <c r="AO479" s="19"/>
      <c r="AP479" s="19"/>
      <c r="AQ479" s="19"/>
      <c r="AR479" s="19"/>
    </row>
    <row r="480" spans="3:44" ht="15"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25"/>
      <c r="AG480" s="25"/>
      <c r="AH480" s="25"/>
      <c r="AI480" s="25"/>
      <c r="AJ480" s="25"/>
      <c r="AK480" s="25"/>
      <c r="AL480" s="25"/>
      <c r="AM480" s="25"/>
      <c r="AN480" s="19"/>
      <c r="AO480" s="19"/>
      <c r="AP480" s="19"/>
      <c r="AQ480" s="19"/>
      <c r="AR480" s="19"/>
    </row>
    <row r="481" spans="3:44" ht="15"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25"/>
      <c r="AG481" s="25"/>
      <c r="AH481" s="25"/>
      <c r="AI481" s="25"/>
      <c r="AJ481" s="25"/>
      <c r="AK481" s="25"/>
      <c r="AL481" s="25"/>
      <c r="AM481" s="25"/>
      <c r="AN481" s="19"/>
      <c r="AO481" s="19"/>
      <c r="AP481" s="19"/>
      <c r="AQ481" s="19"/>
      <c r="AR481" s="19"/>
    </row>
    <row r="482" spans="3:44" ht="15"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25"/>
      <c r="AG482" s="25"/>
      <c r="AH482" s="25"/>
      <c r="AI482" s="25"/>
      <c r="AJ482" s="25"/>
      <c r="AK482" s="25"/>
      <c r="AL482" s="25"/>
      <c r="AM482" s="25"/>
      <c r="AN482" s="19"/>
      <c r="AO482" s="19"/>
      <c r="AP482" s="19"/>
      <c r="AQ482" s="19"/>
      <c r="AR482" s="19"/>
    </row>
    <row r="483" spans="3:44" ht="15"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25"/>
      <c r="AG483" s="25"/>
      <c r="AH483" s="25"/>
      <c r="AI483" s="25"/>
      <c r="AJ483" s="25"/>
      <c r="AK483" s="25"/>
      <c r="AL483" s="25"/>
      <c r="AM483" s="25"/>
      <c r="AN483" s="19"/>
      <c r="AO483" s="19"/>
      <c r="AP483" s="19"/>
      <c r="AQ483" s="19"/>
      <c r="AR483" s="19"/>
    </row>
    <row r="484" spans="3:44" ht="15"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25"/>
      <c r="AG484" s="25"/>
      <c r="AH484" s="25"/>
      <c r="AI484" s="25"/>
      <c r="AJ484" s="25"/>
      <c r="AK484" s="25"/>
      <c r="AL484" s="25"/>
      <c r="AM484" s="25"/>
      <c r="AN484" s="19"/>
      <c r="AO484" s="19"/>
      <c r="AP484" s="19"/>
      <c r="AQ484" s="19"/>
      <c r="AR484" s="19"/>
    </row>
    <row r="485" spans="3:44" ht="15"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25"/>
      <c r="AG485" s="25"/>
      <c r="AH485" s="25"/>
      <c r="AI485" s="25"/>
      <c r="AJ485" s="25"/>
      <c r="AK485" s="25"/>
      <c r="AL485" s="25"/>
      <c r="AM485" s="25"/>
      <c r="AN485" s="19"/>
      <c r="AO485" s="19"/>
      <c r="AP485" s="19"/>
      <c r="AQ485" s="19"/>
      <c r="AR485" s="19"/>
    </row>
    <row r="486" spans="3:44" ht="15"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25"/>
      <c r="AG486" s="25"/>
      <c r="AH486" s="25"/>
      <c r="AI486" s="25"/>
      <c r="AJ486" s="25"/>
      <c r="AK486" s="25"/>
      <c r="AL486" s="25"/>
      <c r="AM486" s="25"/>
      <c r="AN486" s="19"/>
      <c r="AO486" s="19"/>
      <c r="AP486" s="19"/>
      <c r="AQ486" s="19"/>
      <c r="AR486" s="19"/>
    </row>
    <row r="487" spans="3:44" ht="15"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25"/>
      <c r="AG487" s="25"/>
      <c r="AH487" s="25"/>
      <c r="AI487" s="25"/>
      <c r="AJ487" s="25"/>
      <c r="AK487" s="25"/>
      <c r="AL487" s="25"/>
      <c r="AM487" s="25"/>
      <c r="AN487" s="19"/>
      <c r="AO487" s="19"/>
      <c r="AP487" s="19"/>
      <c r="AQ487" s="19"/>
      <c r="AR487" s="19"/>
    </row>
    <row r="488" spans="3:44" ht="15"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25"/>
      <c r="AG488" s="25"/>
      <c r="AH488" s="25"/>
      <c r="AI488" s="25"/>
      <c r="AJ488" s="25"/>
      <c r="AK488" s="25"/>
      <c r="AL488" s="25"/>
      <c r="AM488" s="25"/>
      <c r="AN488" s="19"/>
      <c r="AO488" s="19"/>
      <c r="AP488" s="19"/>
      <c r="AQ488" s="19"/>
      <c r="AR488" s="19"/>
    </row>
    <row r="489" spans="3:44" ht="15"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25"/>
      <c r="AG489" s="25"/>
      <c r="AH489" s="25"/>
      <c r="AI489" s="25"/>
      <c r="AJ489" s="25"/>
      <c r="AK489" s="25"/>
      <c r="AL489" s="25"/>
      <c r="AM489" s="25"/>
      <c r="AN489" s="19"/>
      <c r="AO489" s="19"/>
      <c r="AP489" s="19"/>
      <c r="AQ489" s="19"/>
      <c r="AR489" s="19"/>
    </row>
    <row r="490" spans="3:44" ht="15"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25"/>
      <c r="AG490" s="25"/>
      <c r="AH490" s="25"/>
      <c r="AI490" s="25"/>
      <c r="AJ490" s="25"/>
      <c r="AK490" s="25"/>
      <c r="AL490" s="25"/>
      <c r="AM490" s="25"/>
      <c r="AN490" s="19"/>
      <c r="AO490" s="19"/>
      <c r="AP490" s="19"/>
      <c r="AQ490" s="19"/>
      <c r="AR490" s="19"/>
    </row>
    <row r="491" spans="3:44" ht="15"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25"/>
      <c r="AG491" s="25"/>
      <c r="AH491" s="25"/>
      <c r="AI491" s="25"/>
      <c r="AJ491" s="25"/>
      <c r="AK491" s="25"/>
      <c r="AL491" s="25"/>
      <c r="AM491" s="25"/>
      <c r="AN491" s="19"/>
      <c r="AO491" s="19"/>
      <c r="AP491" s="19"/>
      <c r="AQ491" s="19"/>
      <c r="AR491" s="19"/>
    </row>
    <row r="492" spans="3:44" ht="15"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25"/>
      <c r="AG492" s="25"/>
      <c r="AH492" s="25"/>
      <c r="AI492" s="25"/>
      <c r="AJ492" s="25"/>
      <c r="AK492" s="25"/>
      <c r="AL492" s="25"/>
      <c r="AM492" s="25"/>
      <c r="AN492" s="19"/>
      <c r="AO492" s="19"/>
      <c r="AP492" s="19"/>
      <c r="AQ492" s="19"/>
      <c r="AR492" s="19"/>
    </row>
    <row r="493" spans="3:44" ht="15"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25"/>
      <c r="AG493" s="25"/>
      <c r="AH493" s="25"/>
      <c r="AI493" s="25"/>
      <c r="AJ493" s="25"/>
      <c r="AK493" s="25"/>
      <c r="AL493" s="25"/>
      <c r="AM493" s="25"/>
      <c r="AN493" s="19"/>
      <c r="AO493" s="19"/>
      <c r="AP493" s="19"/>
      <c r="AQ493" s="19"/>
      <c r="AR493" s="19"/>
    </row>
    <row r="494" spans="3:44" ht="15"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25"/>
      <c r="AG494" s="25"/>
      <c r="AH494" s="25"/>
      <c r="AI494" s="25"/>
      <c r="AJ494" s="25"/>
      <c r="AK494" s="25"/>
      <c r="AL494" s="25"/>
      <c r="AM494" s="25"/>
      <c r="AN494" s="19"/>
      <c r="AO494" s="19"/>
      <c r="AP494" s="19"/>
      <c r="AQ494" s="19"/>
      <c r="AR494" s="19"/>
    </row>
    <row r="495" spans="3:44" ht="15"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25"/>
      <c r="AG495" s="25"/>
      <c r="AH495" s="25"/>
      <c r="AI495" s="25"/>
      <c r="AJ495" s="25"/>
      <c r="AK495" s="25"/>
      <c r="AL495" s="25"/>
      <c r="AM495" s="25"/>
      <c r="AN495" s="19"/>
      <c r="AO495" s="19"/>
      <c r="AP495" s="19"/>
      <c r="AQ495" s="19"/>
      <c r="AR495" s="19"/>
    </row>
    <row r="496" spans="3:44" ht="15"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25"/>
      <c r="AG496" s="25"/>
      <c r="AH496" s="25"/>
      <c r="AI496" s="25"/>
      <c r="AJ496" s="25"/>
      <c r="AK496" s="25"/>
      <c r="AL496" s="25"/>
      <c r="AM496" s="25"/>
      <c r="AN496" s="19"/>
      <c r="AO496" s="19"/>
      <c r="AP496" s="19"/>
      <c r="AQ496" s="19"/>
      <c r="AR496" s="19"/>
    </row>
    <row r="497" spans="3:44" ht="15"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25"/>
      <c r="AG497" s="25"/>
      <c r="AH497" s="25"/>
      <c r="AI497" s="25"/>
      <c r="AJ497" s="25"/>
      <c r="AK497" s="25"/>
      <c r="AL497" s="25"/>
      <c r="AM497" s="25"/>
      <c r="AN497" s="19"/>
      <c r="AO497" s="19"/>
      <c r="AP497" s="19"/>
      <c r="AQ497" s="19"/>
      <c r="AR497" s="19"/>
    </row>
    <row r="498" spans="3:44" ht="15"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25"/>
      <c r="AG498" s="25"/>
      <c r="AH498" s="25"/>
      <c r="AI498" s="25"/>
      <c r="AJ498" s="25"/>
      <c r="AK498" s="25"/>
      <c r="AL498" s="25"/>
      <c r="AM498" s="25"/>
      <c r="AN498" s="19"/>
      <c r="AO498" s="19"/>
      <c r="AP498" s="19"/>
      <c r="AQ498" s="19"/>
      <c r="AR498" s="19"/>
    </row>
    <row r="499" spans="3:44" ht="15"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25"/>
      <c r="AG499" s="25"/>
      <c r="AH499" s="25"/>
      <c r="AI499" s="25"/>
      <c r="AJ499" s="25"/>
      <c r="AK499" s="25"/>
      <c r="AL499" s="25"/>
      <c r="AM499" s="25"/>
      <c r="AN499" s="19"/>
      <c r="AO499" s="19"/>
      <c r="AP499" s="19"/>
      <c r="AQ499" s="19"/>
      <c r="AR499" s="19"/>
    </row>
    <row r="500" spans="3:44" ht="15"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25"/>
      <c r="AG500" s="25"/>
      <c r="AH500" s="25"/>
      <c r="AI500" s="25"/>
      <c r="AJ500" s="25"/>
      <c r="AK500" s="25"/>
      <c r="AL500" s="25"/>
      <c r="AM500" s="25"/>
      <c r="AN500" s="19"/>
      <c r="AO500" s="19"/>
      <c r="AP500" s="19"/>
      <c r="AQ500" s="19"/>
      <c r="AR500" s="19"/>
    </row>
    <row r="501" spans="3:44" ht="15"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25"/>
      <c r="AG501" s="25"/>
      <c r="AH501" s="25"/>
      <c r="AI501" s="25"/>
      <c r="AJ501" s="25"/>
      <c r="AK501" s="25"/>
      <c r="AL501" s="25"/>
      <c r="AM501" s="25"/>
      <c r="AN501" s="19"/>
      <c r="AO501" s="19"/>
      <c r="AP501" s="19"/>
      <c r="AQ501" s="19"/>
      <c r="AR501" s="19"/>
    </row>
    <row r="502" spans="3:44" ht="15"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25"/>
      <c r="AG502" s="25"/>
      <c r="AH502" s="25"/>
      <c r="AI502" s="25"/>
      <c r="AJ502" s="25"/>
      <c r="AK502" s="25"/>
      <c r="AL502" s="25"/>
      <c r="AM502" s="25"/>
      <c r="AN502" s="19"/>
      <c r="AO502" s="19"/>
      <c r="AP502" s="19"/>
      <c r="AQ502" s="19"/>
      <c r="AR502" s="19"/>
    </row>
    <row r="503" spans="3:44" ht="15"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25"/>
      <c r="AG503" s="25"/>
      <c r="AH503" s="25"/>
      <c r="AI503" s="25"/>
      <c r="AJ503" s="25"/>
      <c r="AK503" s="25"/>
      <c r="AL503" s="25"/>
      <c r="AM503" s="25"/>
      <c r="AN503" s="19"/>
      <c r="AO503" s="19"/>
      <c r="AP503" s="19"/>
      <c r="AQ503" s="19"/>
      <c r="AR503" s="19"/>
    </row>
    <row r="504" spans="3:44" ht="15"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25"/>
      <c r="AG504" s="25"/>
      <c r="AH504" s="25"/>
      <c r="AI504" s="25"/>
      <c r="AJ504" s="25"/>
      <c r="AK504" s="25"/>
      <c r="AL504" s="25"/>
      <c r="AM504" s="25"/>
      <c r="AN504" s="19"/>
      <c r="AO504" s="19"/>
      <c r="AP504" s="19"/>
      <c r="AQ504" s="19"/>
      <c r="AR504" s="19"/>
    </row>
    <row r="505" spans="3:44" ht="15"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25"/>
      <c r="AG505" s="25"/>
      <c r="AH505" s="25"/>
      <c r="AI505" s="25"/>
      <c r="AJ505" s="25"/>
      <c r="AK505" s="25"/>
      <c r="AL505" s="25"/>
      <c r="AM505" s="25"/>
      <c r="AN505" s="19"/>
      <c r="AO505" s="19"/>
      <c r="AP505" s="19"/>
      <c r="AQ505" s="19"/>
      <c r="AR505" s="19"/>
    </row>
    <row r="506" spans="3:44" ht="15"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25"/>
      <c r="AG506" s="25"/>
      <c r="AH506" s="25"/>
      <c r="AI506" s="25"/>
      <c r="AJ506" s="25"/>
      <c r="AK506" s="25"/>
      <c r="AL506" s="25"/>
      <c r="AM506" s="25"/>
      <c r="AN506" s="19"/>
      <c r="AO506" s="19"/>
      <c r="AP506" s="19"/>
      <c r="AQ506" s="19"/>
      <c r="AR506" s="19"/>
    </row>
    <row r="507" spans="3:44" ht="15"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25"/>
      <c r="AG507" s="25"/>
      <c r="AH507" s="25"/>
      <c r="AI507" s="25"/>
      <c r="AJ507" s="25"/>
      <c r="AK507" s="25"/>
      <c r="AL507" s="25"/>
      <c r="AM507" s="25"/>
      <c r="AN507" s="19"/>
      <c r="AO507" s="19"/>
      <c r="AP507" s="19"/>
      <c r="AQ507" s="19"/>
      <c r="AR507" s="19"/>
    </row>
    <row r="508" spans="3:44" ht="15"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25"/>
      <c r="AG508" s="25"/>
      <c r="AH508" s="25"/>
      <c r="AI508" s="25"/>
      <c r="AJ508" s="25"/>
      <c r="AK508" s="25"/>
      <c r="AL508" s="25"/>
      <c r="AM508" s="25"/>
      <c r="AN508" s="19"/>
      <c r="AO508" s="19"/>
      <c r="AP508" s="19"/>
      <c r="AQ508" s="19"/>
      <c r="AR508" s="19"/>
    </row>
    <row r="509" spans="3:44" ht="15"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25"/>
      <c r="AG509" s="25"/>
      <c r="AH509" s="25"/>
      <c r="AI509" s="25"/>
      <c r="AJ509" s="25"/>
      <c r="AK509" s="25"/>
      <c r="AL509" s="25"/>
      <c r="AM509" s="25"/>
      <c r="AN509" s="19"/>
      <c r="AO509" s="19"/>
      <c r="AP509" s="19"/>
      <c r="AQ509" s="19"/>
      <c r="AR509" s="19"/>
    </row>
    <row r="510" spans="3:44" ht="15"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25"/>
      <c r="AG510" s="25"/>
      <c r="AH510" s="25"/>
      <c r="AI510" s="25"/>
      <c r="AJ510" s="25"/>
      <c r="AK510" s="25"/>
      <c r="AL510" s="25"/>
      <c r="AM510" s="25"/>
      <c r="AN510" s="19"/>
      <c r="AO510" s="19"/>
      <c r="AP510" s="19"/>
      <c r="AQ510" s="19"/>
      <c r="AR510" s="19"/>
    </row>
    <row r="511" spans="3:44" ht="15"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25"/>
      <c r="AG511" s="25"/>
      <c r="AH511" s="25"/>
      <c r="AI511" s="25"/>
      <c r="AJ511" s="25"/>
      <c r="AK511" s="25"/>
      <c r="AL511" s="25"/>
      <c r="AM511" s="25"/>
      <c r="AN511" s="19"/>
      <c r="AO511" s="19"/>
      <c r="AP511" s="19"/>
      <c r="AQ511" s="19"/>
      <c r="AR511" s="19"/>
    </row>
    <row r="512" spans="3:44" ht="15"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25"/>
      <c r="AG512" s="25"/>
      <c r="AH512" s="25"/>
      <c r="AI512" s="25"/>
      <c r="AJ512" s="25"/>
      <c r="AK512" s="25"/>
      <c r="AL512" s="25"/>
      <c r="AM512" s="25"/>
      <c r="AN512" s="19"/>
      <c r="AO512" s="19"/>
      <c r="AP512" s="19"/>
      <c r="AQ512" s="19"/>
      <c r="AR512" s="19"/>
    </row>
    <row r="513" spans="3:44" ht="15"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25"/>
      <c r="AG513" s="25"/>
      <c r="AH513" s="25"/>
      <c r="AI513" s="25"/>
      <c r="AJ513" s="25"/>
      <c r="AK513" s="25"/>
      <c r="AL513" s="25"/>
      <c r="AM513" s="25"/>
      <c r="AN513" s="19"/>
      <c r="AO513" s="19"/>
      <c r="AP513" s="19"/>
      <c r="AQ513" s="19"/>
      <c r="AR513" s="19"/>
    </row>
    <row r="514" spans="3:44" ht="15"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25"/>
      <c r="AG514" s="25"/>
      <c r="AH514" s="25"/>
      <c r="AI514" s="25"/>
      <c r="AJ514" s="25"/>
      <c r="AK514" s="25"/>
      <c r="AL514" s="25"/>
      <c r="AM514" s="25"/>
      <c r="AN514" s="19"/>
      <c r="AO514" s="19"/>
      <c r="AP514" s="19"/>
      <c r="AQ514" s="19"/>
      <c r="AR514" s="19"/>
    </row>
    <row r="515" spans="3:44" ht="15"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25"/>
      <c r="AG515" s="25"/>
      <c r="AH515" s="25"/>
      <c r="AI515" s="25"/>
      <c r="AJ515" s="25"/>
      <c r="AK515" s="25"/>
      <c r="AL515" s="25"/>
      <c r="AM515" s="25"/>
      <c r="AN515" s="19"/>
      <c r="AO515" s="19"/>
      <c r="AP515" s="19"/>
      <c r="AQ515" s="19"/>
      <c r="AR515" s="19"/>
    </row>
    <row r="516" spans="3:44" ht="15"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25"/>
      <c r="AG516" s="25"/>
      <c r="AH516" s="25"/>
      <c r="AI516" s="25"/>
      <c r="AJ516" s="25"/>
      <c r="AK516" s="25"/>
      <c r="AL516" s="25"/>
      <c r="AM516" s="25"/>
      <c r="AN516" s="19"/>
      <c r="AO516" s="19"/>
      <c r="AP516" s="19"/>
      <c r="AQ516" s="19"/>
      <c r="AR516" s="19"/>
    </row>
    <row r="517" spans="3:44" ht="15"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25"/>
      <c r="AG517" s="25"/>
      <c r="AH517" s="25"/>
      <c r="AI517" s="25"/>
      <c r="AJ517" s="25"/>
      <c r="AK517" s="25"/>
      <c r="AL517" s="25"/>
      <c r="AM517" s="25"/>
      <c r="AN517" s="19"/>
      <c r="AO517" s="19"/>
      <c r="AP517" s="19"/>
      <c r="AQ517" s="19"/>
      <c r="AR517" s="19"/>
    </row>
    <row r="518" spans="3:44" ht="15"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25"/>
      <c r="AG518" s="25"/>
      <c r="AH518" s="25"/>
      <c r="AI518" s="25"/>
      <c r="AJ518" s="25"/>
      <c r="AK518" s="25"/>
      <c r="AL518" s="25"/>
      <c r="AM518" s="25"/>
      <c r="AN518" s="19"/>
      <c r="AO518" s="19"/>
      <c r="AP518" s="19"/>
      <c r="AQ518" s="19"/>
      <c r="AR518" s="19"/>
    </row>
    <row r="519" spans="3:44" ht="15"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25"/>
      <c r="AG519" s="25"/>
      <c r="AH519" s="25"/>
      <c r="AI519" s="25"/>
      <c r="AJ519" s="25"/>
      <c r="AK519" s="25"/>
      <c r="AL519" s="25"/>
      <c r="AM519" s="25"/>
      <c r="AN519" s="19"/>
      <c r="AO519" s="19"/>
      <c r="AP519" s="19"/>
      <c r="AQ519" s="19"/>
      <c r="AR519" s="19"/>
    </row>
    <row r="520" spans="3:44" ht="15"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25"/>
      <c r="AG520" s="25"/>
      <c r="AH520" s="25"/>
      <c r="AI520" s="25"/>
      <c r="AJ520" s="25"/>
      <c r="AK520" s="25"/>
      <c r="AL520" s="25"/>
      <c r="AM520" s="25"/>
      <c r="AN520" s="19"/>
      <c r="AO520" s="19"/>
      <c r="AP520" s="19"/>
      <c r="AQ520" s="19"/>
      <c r="AR520" s="19"/>
    </row>
    <row r="521" spans="3:44" ht="15"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25"/>
      <c r="AG521" s="25"/>
      <c r="AH521" s="25"/>
      <c r="AI521" s="25"/>
      <c r="AJ521" s="25"/>
      <c r="AK521" s="25"/>
      <c r="AL521" s="25"/>
      <c r="AM521" s="25"/>
      <c r="AN521" s="19"/>
      <c r="AO521" s="19"/>
      <c r="AP521" s="19"/>
      <c r="AQ521" s="19"/>
      <c r="AR521" s="19"/>
    </row>
    <row r="522" spans="3:44" ht="15"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25"/>
      <c r="AG522" s="25"/>
      <c r="AH522" s="25"/>
      <c r="AI522" s="25"/>
      <c r="AJ522" s="25"/>
      <c r="AK522" s="25"/>
      <c r="AL522" s="25"/>
      <c r="AM522" s="25"/>
      <c r="AN522" s="19"/>
      <c r="AO522" s="19"/>
      <c r="AP522" s="19"/>
      <c r="AQ522" s="19"/>
      <c r="AR522" s="19"/>
    </row>
    <row r="523" spans="3:44" ht="15"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25"/>
      <c r="AG523" s="25"/>
      <c r="AH523" s="25"/>
      <c r="AI523" s="25"/>
      <c r="AJ523" s="25"/>
      <c r="AK523" s="25"/>
      <c r="AL523" s="25"/>
      <c r="AM523" s="25"/>
      <c r="AN523" s="19"/>
      <c r="AO523" s="19"/>
      <c r="AP523" s="19"/>
      <c r="AQ523" s="19"/>
      <c r="AR523" s="19"/>
    </row>
    <row r="524" spans="3:44" ht="15"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25"/>
      <c r="AG524" s="25"/>
      <c r="AH524" s="25"/>
      <c r="AI524" s="25"/>
      <c r="AJ524" s="25"/>
      <c r="AK524" s="25"/>
      <c r="AL524" s="25"/>
      <c r="AM524" s="25"/>
      <c r="AN524" s="19"/>
      <c r="AO524" s="19"/>
      <c r="AP524" s="19"/>
      <c r="AQ524" s="19"/>
      <c r="AR524" s="19"/>
    </row>
    <row r="525" spans="3:44" ht="15"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25"/>
      <c r="AG525" s="25"/>
      <c r="AH525" s="25"/>
      <c r="AI525" s="25"/>
      <c r="AJ525" s="25"/>
      <c r="AK525" s="25"/>
      <c r="AL525" s="25"/>
      <c r="AM525" s="25"/>
      <c r="AN525" s="19"/>
      <c r="AO525" s="19"/>
      <c r="AP525" s="19"/>
      <c r="AQ525" s="19"/>
      <c r="AR525" s="19"/>
    </row>
    <row r="526" spans="3:44" ht="15"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25"/>
      <c r="AG526" s="25"/>
      <c r="AH526" s="25"/>
      <c r="AI526" s="25"/>
      <c r="AJ526" s="25"/>
      <c r="AK526" s="25"/>
      <c r="AL526" s="25"/>
      <c r="AM526" s="25"/>
      <c r="AN526" s="19"/>
      <c r="AO526" s="19"/>
      <c r="AP526" s="19"/>
      <c r="AQ526" s="19"/>
      <c r="AR526" s="19"/>
    </row>
    <row r="527" spans="3:44" ht="15"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25"/>
      <c r="AG527" s="25"/>
      <c r="AH527" s="25"/>
      <c r="AI527" s="25"/>
      <c r="AJ527" s="25"/>
      <c r="AK527" s="25"/>
      <c r="AL527" s="25"/>
      <c r="AM527" s="25"/>
      <c r="AN527" s="19"/>
      <c r="AO527" s="19"/>
      <c r="AP527" s="19"/>
      <c r="AQ527" s="19"/>
      <c r="AR527" s="19"/>
    </row>
    <row r="528" spans="3:44" ht="15"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25"/>
      <c r="AG528" s="25"/>
      <c r="AH528" s="25"/>
      <c r="AI528" s="25"/>
      <c r="AJ528" s="25"/>
      <c r="AK528" s="25"/>
      <c r="AL528" s="25"/>
      <c r="AM528" s="25"/>
      <c r="AN528" s="19"/>
      <c r="AO528" s="19"/>
      <c r="AP528" s="19"/>
      <c r="AQ528" s="19"/>
      <c r="AR528" s="19"/>
    </row>
    <row r="529" spans="3:44" ht="15"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25"/>
      <c r="AG529" s="25"/>
      <c r="AH529" s="25"/>
      <c r="AI529" s="25"/>
      <c r="AJ529" s="25"/>
      <c r="AK529" s="25"/>
      <c r="AL529" s="25"/>
      <c r="AM529" s="25"/>
      <c r="AN529" s="19"/>
      <c r="AO529" s="19"/>
      <c r="AP529" s="19"/>
      <c r="AQ529" s="19"/>
      <c r="AR529" s="19"/>
    </row>
    <row r="530" spans="3:44" ht="15"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25"/>
      <c r="AG530" s="25"/>
      <c r="AH530" s="25"/>
      <c r="AI530" s="25"/>
      <c r="AJ530" s="25"/>
      <c r="AK530" s="25"/>
      <c r="AL530" s="25"/>
      <c r="AM530" s="25"/>
      <c r="AN530" s="19"/>
      <c r="AO530" s="19"/>
      <c r="AP530" s="19"/>
      <c r="AQ530" s="19"/>
      <c r="AR530" s="19"/>
    </row>
    <row r="531" spans="3:44" ht="15"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25"/>
      <c r="AG531" s="25"/>
      <c r="AH531" s="25"/>
      <c r="AI531" s="25"/>
      <c r="AJ531" s="25"/>
      <c r="AK531" s="25"/>
      <c r="AL531" s="25"/>
      <c r="AM531" s="25"/>
      <c r="AN531" s="19"/>
      <c r="AO531" s="19"/>
      <c r="AP531" s="19"/>
      <c r="AQ531" s="19"/>
      <c r="AR531" s="19"/>
    </row>
    <row r="532" spans="3:44" ht="15"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25"/>
      <c r="AG532" s="25"/>
      <c r="AH532" s="25"/>
      <c r="AI532" s="25"/>
      <c r="AJ532" s="25"/>
      <c r="AK532" s="25"/>
      <c r="AL532" s="25"/>
      <c r="AM532" s="25"/>
      <c r="AN532" s="19"/>
      <c r="AO532" s="19"/>
      <c r="AP532" s="19"/>
      <c r="AQ532" s="19"/>
      <c r="AR532" s="19"/>
    </row>
    <row r="533" spans="3:44" ht="15"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25"/>
      <c r="AG533" s="25"/>
      <c r="AH533" s="25"/>
      <c r="AI533" s="25"/>
      <c r="AJ533" s="25"/>
      <c r="AK533" s="25"/>
      <c r="AL533" s="25"/>
      <c r="AM533" s="25"/>
      <c r="AN533" s="19"/>
      <c r="AO533" s="19"/>
      <c r="AP533" s="19"/>
      <c r="AQ533" s="19"/>
      <c r="AR533" s="19"/>
    </row>
    <row r="534" spans="3:44" ht="15"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25"/>
      <c r="AG534" s="25"/>
      <c r="AH534" s="25"/>
      <c r="AI534" s="25"/>
      <c r="AJ534" s="25"/>
      <c r="AK534" s="25"/>
      <c r="AL534" s="25"/>
      <c r="AM534" s="25"/>
      <c r="AN534" s="19"/>
      <c r="AO534" s="19"/>
      <c r="AP534" s="19"/>
      <c r="AQ534" s="19"/>
      <c r="AR534" s="19"/>
    </row>
    <row r="535" spans="3:44" ht="15"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25"/>
      <c r="AG535" s="25"/>
      <c r="AH535" s="25"/>
      <c r="AI535" s="25"/>
      <c r="AJ535" s="25"/>
      <c r="AK535" s="25"/>
      <c r="AL535" s="25"/>
      <c r="AM535" s="25"/>
      <c r="AN535" s="19"/>
      <c r="AO535" s="19"/>
      <c r="AP535" s="19"/>
      <c r="AQ535" s="19"/>
      <c r="AR535" s="19"/>
    </row>
    <row r="536" spans="3:44" ht="15"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25"/>
      <c r="AG536" s="25"/>
      <c r="AH536" s="25"/>
      <c r="AI536" s="25"/>
      <c r="AJ536" s="25"/>
      <c r="AK536" s="25"/>
      <c r="AL536" s="25"/>
      <c r="AM536" s="25"/>
      <c r="AN536" s="19"/>
      <c r="AO536" s="19"/>
      <c r="AP536" s="19"/>
      <c r="AQ536" s="19"/>
      <c r="AR536" s="19"/>
    </row>
    <row r="537" spans="3:44" ht="15"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25"/>
      <c r="AG537" s="25"/>
      <c r="AH537" s="25"/>
      <c r="AI537" s="25"/>
      <c r="AJ537" s="25"/>
      <c r="AK537" s="25"/>
      <c r="AL537" s="25"/>
      <c r="AM537" s="25"/>
      <c r="AN537" s="19"/>
      <c r="AO537" s="19"/>
      <c r="AP537" s="19"/>
      <c r="AQ537" s="19"/>
      <c r="AR537" s="19"/>
    </row>
    <row r="538" spans="3:44" ht="15"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25"/>
      <c r="AG538" s="25"/>
      <c r="AH538" s="25"/>
      <c r="AI538" s="25"/>
      <c r="AJ538" s="25"/>
      <c r="AK538" s="25"/>
      <c r="AL538" s="25"/>
      <c r="AM538" s="25"/>
      <c r="AN538" s="19"/>
      <c r="AO538" s="19"/>
      <c r="AP538" s="19"/>
      <c r="AQ538" s="19"/>
      <c r="AR538" s="19"/>
    </row>
    <row r="539" spans="3:44" ht="15"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25"/>
      <c r="AG539" s="25"/>
      <c r="AH539" s="25"/>
      <c r="AI539" s="25"/>
      <c r="AJ539" s="25"/>
      <c r="AK539" s="25"/>
      <c r="AL539" s="25"/>
      <c r="AM539" s="25"/>
      <c r="AN539" s="19"/>
      <c r="AO539" s="19"/>
      <c r="AP539" s="19"/>
      <c r="AQ539" s="19"/>
      <c r="AR539" s="19"/>
    </row>
    <row r="540" spans="3:44" ht="15"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25"/>
      <c r="AG540" s="25"/>
      <c r="AH540" s="25"/>
      <c r="AI540" s="25"/>
      <c r="AJ540" s="25"/>
      <c r="AK540" s="25"/>
      <c r="AL540" s="25"/>
      <c r="AM540" s="25"/>
      <c r="AN540" s="19"/>
      <c r="AO540" s="19"/>
      <c r="AP540" s="19"/>
      <c r="AQ540" s="19"/>
      <c r="AR540" s="19"/>
    </row>
    <row r="541" spans="3:44" ht="15"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25"/>
      <c r="AG541" s="25"/>
      <c r="AH541" s="25"/>
      <c r="AI541" s="25"/>
      <c r="AJ541" s="25"/>
      <c r="AK541" s="25"/>
      <c r="AL541" s="25"/>
      <c r="AM541" s="25"/>
      <c r="AN541" s="19"/>
      <c r="AO541" s="19"/>
      <c r="AP541" s="19"/>
      <c r="AQ541" s="19"/>
      <c r="AR541" s="19"/>
    </row>
    <row r="542" spans="3:44" ht="15"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25"/>
      <c r="AG542" s="25"/>
      <c r="AH542" s="25"/>
      <c r="AI542" s="25"/>
      <c r="AJ542" s="25"/>
      <c r="AK542" s="25"/>
      <c r="AL542" s="25"/>
      <c r="AM542" s="25"/>
      <c r="AN542" s="19"/>
      <c r="AO542" s="19"/>
      <c r="AP542" s="19"/>
      <c r="AQ542" s="19"/>
      <c r="AR542" s="19"/>
    </row>
    <row r="543" spans="3:44" ht="15"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25"/>
      <c r="AG543" s="25"/>
      <c r="AH543" s="25"/>
      <c r="AI543" s="25"/>
      <c r="AJ543" s="25"/>
      <c r="AK543" s="25"/>
      <c r="AL543" s="25"/>
      <c r="AM543" s="25"/>
      <c r="AN543" s="19"/>
      <c r="AO543" s="19"/>
      <c r="AP543" s="19"/>
      <c r="AQ543" s="19"/>
      <c r="AR543" s="19"/>
    </row>
    <row r="544" spans="3:44" ht="15"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25"/>
      <c r="AG544" s="25"/>
      <c r="AH544" s="25"/>
      <c r="AI544" s="25"/>
      <c r="AJ544" s="25"/>
      <c r="AK544" s="25"/>
      <c r="AL544" s="25"/>
      <c r="AM544" s="25"/>
      <c r="AN544" s="19"/>
      <c r="AO544" s="19"/>
      <c r="AP544" s="19"/>
      <c r="AQ544" s="19"/>
      <c r="AR544" s="19"/>
    </row>
    <row r="545" spans="3:44" ht="15"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25"/>
      <c r="AG545" s="25"/>
      <c r="AH545" s="25"/>
      <c r="AI545" s="25"/>
      <c r="AJ545" s="25"/>
      <c r="AK545" s="25"/>
      <c r="AL545" s="25"/>
      <c r="AM545" s="25"/>
      <c r="AN545" s="19"/>
      <c r="AO545" s="19"/>
      <c r="AP545" s="19"/>
      <c r="AQ545" s="19"/>
      <c r="AR545" s="19"/>
    </row>
    <row r="546" spans="3:44" ht="15"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25"/>
      <c r="AG546" s="25"/>
      <c r="AH546" s="25"/>
      <c r="AI546" s="25"/>
      <c r="AJ546" s="25"/>
      <c r="AK546" s="25"/>
      <c r="AL546" s="25"/>
      <c r="AM546" s="25"/>
      <c r="AN546" s="19"/>
      <c r="AO546" s="19"/>
      <c r="AP546" s="19"/>
      <c r="AQ546" s="19"/>
      <c r="AR546" s="19"/>
    </row>
    <row r="547" spans="3:44" ht="15"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25"/>
      <c r="AG547" s="25"/>
      <c r="AH547" s="25"/>
      <c r="AI547" s="25"/>
      <c r="AJ547" s="25"/>
      <c r="AK547" s="25"/>
      <c r="AL547" s="25"/>
      <c r="AM547" s="25"/>
      <c r="AN547" s="19"/>
      <c r="AO547" s="19"/>
      <c r="AP547" s="19"/>
      <c r="AQ547" s="19"/>
      <c r="AR547" s="19"/>
    </row>
    <row r="548" spans="3:44" ht="15"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25"/>
      <c r="AG548" s="25"/>
      <c r="AH548" s="25"/>
      <c r="AI548" s="25"/>
      <c r="AJ548" s="25"/>
      <c r="AK548" s="25"/>
      <c r="AL548" s="25"/>
      <c r="AM548" s="25"/>
      <c r="AN548" s="19"/>
      <c r="AO548" s="19"/>
      <c r="AP548" s="19"/>
      <c r="AQ548" s="19"/>
      <c r="AR548" s="19"/>
    </row>
    <row r="549" spans="3:44" ht="15"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25"/>
      <c r="AG549" s="25"/>
      <c r="AH549" s="25"/>
      <c r="AI549" s="25"/>
      <c r="AJ549" s="25"/>
      <c r="AK549" s="25"/>
      <c r="AL549" s="25"/>
      <c r="AM549" s="25"/>
      <c r="AN549" s="19"/>
      <c r="AO549" s="19"/>
      <c r="AP549" s="19"/>
      <c r="AQ549" s="19"/>
      <c r="AR549" s="19"/>
    </row>
    <row r="550" spans="3:44" ht="15"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25"/>
      <c r="AG550" s="25"/>
      <c r="AH550" s="25"/>
      <c r="AI550" s="25"/>
      <c r="AJ550" s="25"/>
      <c r="AK550" s="25"/>
      <c r="AL550" s="25"/>
      <c r="AM550" s="25"/>
      <c r="AN550" s="19"/>
      <c r="AO550" s="19"/>
      <c r="AP550" s="19"/>
      <c r="AQ550" s="19"/>
      <c r="AR550" s="19"/>
    </row>
    <row r="551" spans="3:44" ht="15"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25"/>
      <c r="AG551" s="25"/>
      <c r="AH551" s="25"/>
      <c r="AI551" s="25"/>
      <c r="AJ551" s="25"/>
      <c r="AK551" s="25"/>
      <c r="AL551" s="25"/>
      <c r="AM551" s="25"/>
      <c r="AN551" s="19"/>
      <c r="AO551" s="19"/>
      <c r="AP551" s="19"/>
      <c r="AQ551" s="19"/>
      <c r="AR551" s="19"/>
    </row>
    <row r="552" spans="3:44" ht="15"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25"/>
      <c r="AG552" s="25"/>
      <c r="AH552" s="25"/>
      <c r="AI552" s="25"/>
      <c r="AJ552" s="25"/>
      <c r="AK552" s="25"/>
      <c r="AL552" s="25"/>
      <c r="AM552" s="25"/>
      <c r="AN552" s="19"/>
      <c r="AO552" s="19"/>
      <c r="AP552" s="19"/>
      <c r="AQ552" s="19"/>
      <c r="AR552" s="19"/>
    </row>
    <row r="553" spans="3:44" ht="15"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25"/>
      <c r="AG553" s="25"/>
      <c r="AH553" s="25"/>
      <c r="AI553" s="25"/>
      <c r="AJ553" s="25"/>
      <c r="AK553" s="25"/>
      <c r="AL553" s="25"/>
      <c r="AM553" s="25"/>
      <c r="AN553" s="19"/>
      <c r="AO553" s="19"/>
      <c r="AP553" s="19"/>
      <c r="AQ553" s="19"/>
      <c r="AR553" s="19"/>
    </row>
    <row r="554" spans="3:44" ht="15"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25"/>
      <c r="AG554" s="25"/>
      <c r="AH554" s="25"/>
      <c r="AI554" s="25"/>
      <c r="AJ554" s="25"/>
      <c r="AK554" s="25"/>
      <c r="AL554" s="25"/>
      <c r="AM554" s="25"/>
      <c r="AN554" s="19"/>
      <c r="AO554" s="19"/>
      <c r="AP554" s="19"/>
      <c r="AQ554" s="19"/>
      <c r="AR554" s="19"/>
    </row>
    <row r="555" spans="3:44" ht="15"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25"/>
      <c r="AG555" s="25"/>
      <c r="AH555" s="25"/>
      <c r="AI555" s="25"/>
      <c r="AJ555" s="25"/>
      <c r="AK555" s="25"/>
      <c r="AL555" s="25"/>
      <c r="AM555" s="25"/>
      <c r="AN555" s="19"/>
      <c r="AO555" s="19"/>
      <c r="AP555" s="19"/>
      <c r="AQ555" s="19"/>
      <c r="AR555" s="19"/>
    </row>
    <row r="556" spans="3:44" ht="15"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25"/>
      <c r="AG556" s="25"/>
      <c r="AH556" s="25"/>
      <c r="AI556" s="25"/>
      <c r="AJ556" s="25"/>
      <c r="AK556" s="25"/>
      <c r="AL556" s="25"/>
      <c r="AM556" s="25"/>
      <c r="AN556" s="19"/>
      <c r="AO556" s="19"/>
      <c r="AP556" s="19"/>
      <c r="AQ556" s="19"/>
      <c r="AR556" s="19"/>
    </row>
    <row r="557" spans="3:44" ht="15"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25"/>
      <c r="AG557" s="25"/>
      <c r="AH557" s="25"/>
      <c r="AI557" s="25"/>
      <c r="AJ557" s="25"/>
      <c r="AK557" s="25"/>
      <c r="AL557" s="25"/>
      <c r="AM557" s="25"/>
      <c r="AN557" s="19"/>
      <c r="AO557" s="19"/>
      <c r="AP557" s="19"/>
      <c r="AQ557" s="19"/>
      <c r="AR557" s="19"/>
    </row>
    <row r="558" spans="3:44" ht="15"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25"/>
      <c r="AG558" s="25"/>
      <c r="AH558" s="25"/>
      <c r="AI558" s="25"/>
      <c r="AJ558" s="25"/>
      <c r="AK558" s="25"/>
      <c r="AL558" s="25"/>
      <c r="AM558" s="25"/>
      <c r="AN558" s="19"/>
      <c r="AO558" s="19"/>
      <c r="AP558" s="19"/>
      <c r="AQ558" s="19"/>
      <c r="AR558" s="19"/>
    </row>
    <row r="559" spans="3:44" ht="15"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25"/>
      <c r="AG559" s="25"/>
      <c r="AH559" s="25"/>
      <c r="AI559" s="25"/>
      <c r="AJ559" s="25"/>
      <c r="AK559" s="25"/>
      <c r="AL559" s="25"/>
      <c r="AM559" s="25"/>
      <c r="AN559" s="19"/>
      <c r="AO559" s="19"/>
      <c r="AP559" s="19"/>
      <c r="AQ559" s="19"/>
      <c r="AR559" s="19"/>
    </row>
    <row r="560" spans="3:44" ht="15"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25"/>
      <c r="AG560" s="25"/>
      <c r="AH560" s="25"/>
      <c r="AI560" s="25"/>
      <c r="AJ560" s="25"/>
      <c r="AK560" s="25"/>
      <c r="AL560" s="25"/>
      <c r="AM560" s="25"/>
      <c r="AN560" s="19"/>
      <c r="AO560" s="19"/>
      <c r="AP560" s="19"/>
      <c r="AQ560" s="19"/>
      <c r="AR560" s="19"/>
    </row>
    <row r="561" spans="3:44" ht="15"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25"/>
      <c r="AG561" s="25"/>
      <c r="AH561" s="25"/>
      <c r="AI561" s="25"/>
      <c r="AJ561" s="25"/>
      <c r="AK561" s="25"/>
      <c r="AL561" s="25"/>
      <c r="AM561" s="25"/>
      <c r="AN561" s="19"/>
      <c r="AO561" s="19"/>
      <c r="AP561" s="19"/>
      <c r="AQ561" s="19"/>
      <c r="AR561" s="19"/>
    </row>
    <row r="562" spans="3:44" ht="15"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25"/>
      <c r="AG562" s="25"/>
      <c r="AH562" s="25"/>
      <c r="AI562" s="25"/>
      <c r="AJ562" s="25"/>
      <c r="AK562" s="25"/>
      <c r="AL562" s="25"/>
      <c r="AM562" s="25"/>
      <c r="AN562" s="19"/>
      <c r="AO562" s="19"/>
      <c r="AP562" s="19"/>
      <c r="AQ562" s="19"/>
      <c r="AR562" s="19"/>
    </row>
    <row r="563" spans="3:44" ht="15"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25"/>
      <c r="AG563" s="25"/>
      <c r="AH563" s="25"/>
      <c r="AI563" s="25"/>
      <c r="AJ563" s="25"/>
      <c r="AK563" s="25"/>
      <c r="AL563" s="25"/>
      <c r="AM563" s="25"/>
      <c r="AN563" s="19"/>
      <c r="AO563" s="19"/>
      <c r="AP563" s="19"/>
      <c r="AQ563" s="19"/>
      <c r="AR563" s="19"/>
    </row>
    <row r="564" spans="3:44" ht="15"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25"/>
      <c r="AG564" s="25"/>
      <c r="AH564" s="25"/>
      <c r="AI564" s="25"/>
      <c r="AJ564" s="25"/>
      <c r="AK564" s="25"/>
      <c r="AL564" s="25"/>
      <c r="AM564" s="25"/>
      <c r="AN564" s="19"/>
      <c r="AO564" s="19"/>
      <c r="AP564" s="19"/>
      <c r="AQ564" s="19"/>
      <c r="AR564" s="19"/>
    </row>
    <row r="565" spans="3:44" ht="15"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25"/>
      <c r="AG565" s="25"/>
      <c r="AH565" s="25"/>
      <c r="AI565" s="25"/>
      <c r="AJ565" s="25"/>
      <c r="AK565" s="25"/>
      <c r="AL565" s="25"/>
      <c r="AM565" s="25"/>
      <c r="AN565" s="19"/>
      <c r="AO565" s="19"/>
      <c r="AP565" s="19"/>
      <c r="AQ565" s="19"/>
      <c r="AR565" s="19"/>
    </row>
    <row r="566" spans="3:44" ht="15"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25"/>
      <c r="AG566" s="25"/>
      <c r="AH566" s="25"/>
      <c r="AI566" s="25"/>
      <c r="AJ566" s="25"/>
      <c r="AK566" s="25"/>
      <c r="AL566" s="25"/>
      <c r="AM566" s="25"/>
      <c r="AN566" s="19"/>
      <c r="AO566" s="19"/>
      <c r="AP566" s="19"/>
      <c r="AQ566" s="19"/>
      <c r="AR566" s="19"/>
    </row>
    <row r="567" spans="3:44" ht="15"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25"/>
      <c r="AG567" s="25"/>
      <c r="AH567" s="25"/>
      <c r="AI567" s="25"/>
      <c r="AJ567" s="25"/>
      <c r="AK567" s="25"/>
      <c r="AL567" s="25"/>
      <c r="AM567" s="25"/>
      <c r="AN567" s="19"/>
      <c r="AO567" s="19"/>
      <c r="AP567" s="19"/>
      <c r="AQ567" s="19"/>
      <c r="AR567" s="19"/>
    </row>
    <row r="568" spans="3:44" ht="15"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25"/>
      <c r="AG568" s="25"/>
      <c r="AH568" s="25"/>
      <c r="AI568" s="25"/>
      <c r="AJ568" s="25"/>
      <c r="AK568" s="25"/>
      <c r="AL568" s="25"/>
      <c r="AM568" s="25"/>
      <c r="AN568" s="19"/>
      <c r="AO568" s="19"/>
      <c r="AP568" s="19"/>
      <c r="AQ568" s="19"/>
      <c r="AR568" s="19"/>
    </row>
    <row r="569" spans="3:44" ht="15"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25"/>
      <c r="AG569" s="25"/>
      <c r="AH569" s="25"/>
      <c r="AI569" s="25"/>
      <c r="AJ569" s="25"/>
      <c r="AK569" s="25"/>
      <c r="AL569" s="25"/>
      <c r="AM569" s="25"/>
      <c r="AN569" s="19"/>
      <c r="AO569" s="19"/>
      <c r="AP569" s="19"/>
      <c r="AQ569" s="19"/>
      <c r="AR569" s="19"/>
    </row>
    <row r="570" spans="3:44" ht="15"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25"/>
      <c r="AG570" s="25"/>
      <c r="AH570" s="25"/>
      <c r="AI570" s="25"/>
      <c r="AJ570" s="25"/>
      <c r="AK570" s="25"/>
      <c r="AL570" s="25"/>
      <c r="AM570" s="25"/>
      <c r="AN570" s="19"/>
      <c r="AO570" s="19"/>
      <c r="AP570" s="19"/>
      <c r="AQ570" s="19"/>
      <c r="AR570" s="19"/>
    </row>
    <row r="571" spans="3:44" ht="15"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25"/>
      <c r="AG571" s="25"/>
      <c r="AH571" s="25"/>
      <c r="AI571" s="25"/>
      <c r="AJ571" s="25"/>
      <c r="AK571" s="25"/>
      <c r="AL571" s="25"/>
      <c r="AM571" s="25"/>
      <c r="AN571" s="19"/>
      <c r="AO571" s="19"/>
      <c r="AP571" s="19"/>
      <c r="AQ571" s="19"/>
      <c r="AR571" s="19"/>
    </row>
    <row r="572" spans="3:44" ht="15"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25"/>
      <c r="AG572" s="25"/>
      <c r="AH572" s="25"/>
      <c r="AI572" s="25"/>
      <c r="AJ572" s="25"/>
      <c r="AK572" s="25"/>
      <c r="AL572" s="25"/>
      <c r="AM572" s="25"/>
      <c r="AN572" s="19"/>
      <c r="AO572" s="19"/>
      <c r="AP572" s="19"/>
      <c r="AQ572" s="19"/>
      <c r="AR572" s="19"/>
    </row>
    <row r="573" spans="3:44" ht="15"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25"/>
      <c r="AG573" s="25"/>
      <c r="AH573" s="25"/>
      <c r="AI573" s="25"/>
      <c r="AJ573" s="25"/>
      <c r="AK573" s="25"/>
      <c r="AL573" s="25"/>
      <c r="AM573" s="25"/>
      <c r="AN573" s="19"/>
      <c r="AO573" s="19"/>
      <c r="AP573" s="19"/>
      <c r="AQ573" s="19"/>
      <c r="AR573" s="19"/>
    </row>
    <row r="574" spans="3:44" ht="15"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25"/>
      <c r="AG574" s="25"/>
      <c r="AH574" s="25"/>
      <c r="AI574" s="25"/>
      <c r="AJ574" s="25"/>
      <c r="AK574" s="25"/>
      <c r="AL574" s="25"/>
      <c r="AM574" s="25"/>
      <c r="AN574" s="19"/>
      <c r="AO574" s="19"/>
      <c r="AP574" s="19"/>
      <c r="AQ574" s="19"/>
      <c r="AR574" s="19"/>
    </row>
    <row r="575" spans="3:44" ht="15"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25"/>
      <c r="AG575" s="25"/>
      <c r="AH575" s="25"/>
      <c r="AI575" s="25"/>
      <c r="AJ575" s="25"/>
      <c r="AK575" s="25"/>
      <c r="AL575" s="25"/>
      <c r="AM575" s="25"/>
      <c r="AN575" s="19"/>
      <c r="AO575" s="19"/>
      <c r="AP575" s="19"/>
      <c r="AQ575" s="19"/>
      <c r="AR575" s="19"/>
    </row>
    <row r="576" spans="3:44" ht="15"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25"/>
      <c r="AG576" s="25"/>
      <c r="AH576" s="25"/>
      <c r="AI576" s="25"/>
      <c r="AJ576" s="25"/>
      <c r="AK576" s="25"/>
      <c r="AL576" s="25"/>
      <c r="AM576" s="25"/>
      <c r="AN576" s="19"/>
      <c r="AO576" s="19"/>
      <c r="AP576" s="19"/>
      <c r="AQ576" s="19"/>
      <c r="AR576" s="19"/>
    </row>
    <row r="577" spans="3:44" ht="15"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25"/>
      <c r="AG577" s="25"/>
      <c r="AH577" s="25"/>
      <c r="AI577" s="25"/>
      <c r="AJ577" s="25"/>
      <c r="AK577" s="25"/>
      <c r="AL577" s="25"/>
      <c r="AM577" s="25"/>
      <c r="AN577" s="19"/>
      <c r="AO577" s="19"/>
      <c r="AP577" s="19"/>
      <c r="AQ577" s="19"/>
      <c r="AR577" s="19"/>
    </row>
    <row r="578" spans="3:44" ht="15"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25"/>
      <c r="AG578" s="25"/>
      <c r="AH578" s="25"/>
      <c r="AI578" s="25"/>
      <c r="AJ578" s="25"/>
      <c r="AK578" s="25"/>
      <c r="AL578" s="25"/>
      <c r="AM578" s="25"/>
      <c r="AN578" s="19"/>
      <c r="AO578" s="19"/>
      <c r="AP578" s="19"/>
      <c r="AQ578" s="19"/>
      <c r="AR578" s="19"/>
    </row>
    <row r="579" spans="3:44" ht="15"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25"/>
      <c r="AG579" s="25"/>
      <c r="AH579" s="25"/>
      <c r="AI579" s="25"/>
      <c r="AJ579" s="25"/>
      <c r="AK579" s="25"/>
      <c r="AL579" s="25"/>
      <c r="AM579" s="25"/>
      <c r="AN579" s="19"/>
      <c r="AO579" s="19"/>
      <c r="AP579" s="19"/>
      <c r="AQ579" s="19"/>
      <c r="AR579" s="19"/>
    </row>
    <row r="580" spans="3:44" ht="15"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25"/>
      <c r="AG580" s="25"/>
      <c r="AH580" s="25"/>
      <c r="AI580" s="25"/>
      <c r="AJ580" s="25"/>
      <c r="AK580" s="25"/>
      <c r="AL580" s="25"/>
      <c r="AM580" s="25"/>
      <c r="AN580" s="19"/>
      <c r="AO580" s="19"/>
      <c r="AP580" s="19"/>
      <c r="AQ580" s="19"/>
      <c r="AR580" s="19"/>
    </row>
    <row r="581" spans="3:44" ht="15"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25"/>
      <c r="AG581" s="25"/>
      <c r="AH581" s="25"/>
      <c r="AI581" s="25"/>
      <c r="AJ581" s="25"/>
      <c r="AK581" s="25"/>
      <c r="AL581" s="25"/>
      <c r="AM581" s="25"/>
      <c r="AN581" s="19"/>
      <c r="AO581" s="19"/>
      <c r="AP581" s="19"/>
      <c r="AQ581" s="19"/>
      <c r="AR581" s="19"/>
    </row>
    <row r="582" spans="3:44" ht="15"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25"/>
      <c r="AG582" s="25"/>
      <c r="AH582" s="25"/>
      <c r="AI582" s="25"/>
      <c r="AJ582" s="25"/>
      <c r="AK582" s="25"/>
      <c r="AL582" s="25"/>
      <c r="AM582" s="25"/>
      <c r="AN582" s="19"/>
      <c r="AO582" s="19"/>
      <c r="AP582" s="19"/>
      <c r="AQ582" s="19"/>
      <c r="AR582" s="19"/>
    </row>
    <row r="583" spans="3:44" ht="15"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25"/>
      <c r="AG583" s="25"/>
      <c r="AH583" s="25"/>
      <c r="AI583" s="25"/>
      <c r="AJ583" s="25"/>
      <c r="AK583" s="25"/>
      <c r="AL583" s="25"/>
      <c r="AM583" s="25"/>
      <c r="AN583" s="19"/>
      <c r="AO583" s="19"/>
      <c r="AP583" s="19"/>
      <c r="AQ583" s="19"/>
      <c r="AR583" s="19"/>
    </row>
    <row r="584" spans="3:44" ht="15"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25"/>
      <c r="AG584" s="25"/>
      <c r="AH584" s="25"/>
      <c r="AI584" s="25"/>
      <c r="AJ584" s="25"/>
      <c r="AK584" s="25"/>
      <c r="AL584" s="25"/>
      <c r="AM584" s="25"/>
      <c r="AN584" s="19"/>
      <c r="AO584" s="19"/>
      <c r="AP584" s="19"/>
      <c r="AQ584" s="19"/>
      <c r="AR584" s="19"/>
    </row>
    <row r="585" spans="3:44" ht="15"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25"/>
      <c r="AG585" s="25"/>
      <c r="AH585" s="25"/>
      <c r="AI585" s="25"/>
      <c r="AJ585" s="25"/>
      <c r="AK585" s="25"/>
      <c r="AL585" s="25"/>
      <c r="AM585" s="25"/>
      <c r="AN585" s="19"/>
      <c r="AO585" s="19"/>
      <c r="AP585" s="19"/>
      <c r="AQ585" s="19"/>
      <c r="AR585" s="19"/>
    </row>
    <row r="586" spans="3:44" ht="15"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25"/>
      <c r="AG586" s="25"/>
      <c r="AH586" s="25"/>
      <c r="AI586" s="25"/>
      <c r="AJ586" s="25"/>
      <c r="AK586" s="25"/>
      <c r="AL586" s="25"/>
      <c r="AM586" s="25"/>
      <c r="AN586" s="19"/>
      <c r="AO586" s="19"/>
      <c r="AP586" s="19"/>
      <c r="AQ586" s="19"/>
      <c r="AR586" s="19"/>
    </row>
    <row r="587" spans="3:44" ht="15"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25"/>
      <c r="AG587" s="25"/>
      <c r="AH587" s="25"/>
      <c r="AI587" s="25"/>
      <c r="AJ587" s="25"/>
      <c r="AK587" s="25"/>
      <c r="AL587" s="25"/>
      <c r="AM587" s="25"/>
      <c r="AN587" s="19"/>
      <c r="AO587" s="19"/>
      <c r="AP587" s="19"/>
      <c r="AQ587" s="19"/>
      <c r="AR587" s="19"/>
    </row>
    <row r="588" spans="3:44" ht="15"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25"/>
      <c r="AG588" s="25"/>
      <c r="AH588" s="25"/>
      <c r="AI588" s="25"/>
      <c r="AJ588" s="25"/>
      <c r="AK588" s="25"/>
      <c r="AL588" s="25"/>
      <c r="AM588" s="25"/>
      <c r="AN588" s="19"/>
      <c r="AO588" s="19"/>
      <c r="AP588" s="19"/>
      <c r="AQ588" s="19"/>
      <c r="AR588" s="19"/>
    </row>
    <row r="589" spans="3:44" ht="15"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25"/>
      <c r="AG589" s="25"/>
      <c r="AH589" s="25"/>
      <c r="AI589" s="25"/>
      <c r="AJ589" s="25"/>
      <c r="AK589" s="25"/>
      <c r="AL589" s="25"/>
      <c r="AM589" s="25"/>
      <c r="AN589" s="19"/>
      <c r="AO589" s="19"/>
      <c r="AP589" s="19"/>
      <c r="AQ589" s="19"/>
      <c r="AR589" s="19"/>
    </row>
    <row r="590" spans="3:44" ht="15"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25"/>
      <c r="AG590" s="25"/>
      <c r="AH590" s="25"/>
      <c r="AI590" s="25"/>
      <c r="AJ590" s="25"/>
      <c r="AK590" s="25"/>
      <c r="AL590" s="25"/>
      <c r="AM590" s="25"/>
      <c r="AN590" s="19"/>
      <c r="AO590" s="19"/>
      <c r="AP590" s="19"/>
      <c r="AQ590" s="19"/>
      <c r="AR590" s="19"/>
    </row>
    <row r="591" spans="3:44" ht="15"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25"/>
      <c r="AG591" s="25"/>
      <c r="AH591" s="25"/>
      <c r="AI591" s="25"/>
      <c r="AJ591" s="25"/>
      <c r="AK591" s="25"/>
      <c r="AL591" s="25"/>
      <c r="AM591" s="25"/>
      <c r="AN591" s="19"/>
      <c r="AO591" s="19"/>
      <c r="AP591" s="19"/>
      <c r="AQ591" s="19"/>
      <c r="AR591" s="19"/>
    </row>
  </sheetData>
  <sheetProtection/>
  <mergeCells count="70">
    <mergeCell ref="CR26:CU26"/>
    <mergeCell ref="CI198:CZ198"/>
    <mergeCell ref="BR198:BU198"/>
    <mergeCell ref="BV198:BZ198"/>
    <mergeCell ref="CA198:CD198"/>
    <mergeCell ref="CE198:CH198"/>
    <mergeCell ref="AN25:CM25"/>
    <mergeCell ref="CN26:CQ26"/>
    <mergeCell ref="AR198:AU198"/>
    <mergeCell ref="CG12:CZ12"/>
    <mergeCell ref="AF26:AH26"/>
    <mergeCell ref="CE26:CH26"/>
    <mergeCell ref="BR26:BU26"/>
    <mergeCell ref="BV26:BZ26"/>
    <mergeCell ref="CI26:CM26"/>
    <mergeCell ref="AF198:AH198"/>
    <mergeCell ref="CN25:CZ25"/>
    <mergeCell ref="BM198:BQ198"/>
    <mergeCell ref="D133:F133"/>
    <mergeCell ref="D28:F28"/>
    <mergeCell ref="BE26:BH26"/>
    <mergeCell ref="E25:E27"/>
    <mergeCell ref="AR26:AU26"/>
    <mergeCell ref="AZ26:BD26"/>
    <mergeCell ref="D25:D27"/>
    <mergeCell ref="I25:T25"/>
    <mergeCell ref="C198:D198"/>
    <mergeCell ref="D172:H172"/>
    <mergeCell ref="D178:H178"/>
    <mergeCell ref="D193:H193"/>
    <mergeCell ref="D149:H149"/>
    <mergeCell ref="D166:H166"/>
    <mergeCell ref="I193:L193"/>
    <mergeCell ref="CI15:CZ15"/>
    <mergeCell ref="BI26:BL26"/>
    <mergeCell ref="M193:P193"/>
    <mergeCell ref="Q193:T193"/>
    <mergeCell ref="U193:X193"/>
    <mergeCell ref="Y193:AB193"/>
    <mergeCell ref="CA26:CD26"/>
    <mergeCell ref="U25:AM25"/>
    <mergeCell ref="CV26:CZ26"/>
    <mergeCell ref="N1:AZ1"/>
    <mergeCell ref="AI26:AM26"/>
    <mergeCell ref="AN26:AQ26"/>
    <mergeCell ref="AI198:AM198"/>
    <mergeCell ref="BM26:BQ26"/>
    <mergeCell ref="AV198:AY198"/>
    <mergeCell ref="AZ198:BD198"/>
    <mergeCell ref="BE198:BH198"/>
    <mergeCell ref="BI198:BL198"/>
    <mergeCell ref="AN198:AQ198"/>
    <mergeCell ref="C7:M7"/>
    <mergeCell ref="G25:H25"/>
    <mergeCell ref="C11:E11"/>
    <mergeCell ref="C12:E12"/>
    <mergeCell ref="C13:E13"/>
    <mergeCell ref="C14:E14"/>
    <mergeCell ref="F25:F27"/>
    <mergeCell ref="C25:C27"/>
    <mergeCell ref="C210:AR210"/>
    <mergeCell ref="A20:CZ20"/>
    <mergeCell ref="A21:CZ21"/>
    <mergeCell ref="C2:M2"/>
    <mergeCell ref="D105:F105"/>
    <mergeCell ref="D122:F122"/>
    <mergeCell ref="C5:Z5"/>
    <mergeCell ref="AV26:AY26"/>
    <mergeCell ref="CI11:CZ11"/>
    <mergeCell ref="CI13:CZ1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8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2022-01-24T09:45:19Z</dcterms:modified>
  <cp:category/>
  <cp:version/>
  <cp:contentType/>
  <cp:contentStatus/>
</cp:coreProperties>
</file>